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60" yWindow="-60" windowWidth="23256" windowHeight="13176" tabRatio="583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11" r:id="rId5"/>
    <sheet name="Račun financiranja" sheetId="6" state="hidden" r:id="rId6"/>
    <sheet name="Račun financiranja po izvorima" sheetId="9" state="hidden" r:id="rId7"/>
  </sheets>
  <definedNames>
    <definedName name="_xlnm.Print_Titles" localSheetId="4">'Posebni dio'!$A$4:$IU$4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1"/>
  <c r="D3"/>
  <c r="C3"/>
  <c r="D6" l="1"/>
  <c r="E6"/>
  <c r="F6"/>
  <c r="G6"/>
  <c r="D7"/>
  <c r="E7"/>
  <c r="F7"/>
  <c r="G7"/>
  <c r="E8"/>
  <c r="D8"/>
  <c r="C8"/>
  <c r="C7" s="1"/>
  <c r="C6" s="1"/>
  <c r="F12" i="5"/>
  <c r="E12"/>
  <c r="D12"/>
  <c r="C12"/>
  <c r="B12"/>
  <c r="C50" i="8"/>
  <c r="D50"/>
  <c r="E50"/>
  <c r="F50"/>
  <c r="B50"/>
  <c r="B12"/>
  <c r="E40" i="3"/>
  <c r="F40"/>
  <c r="F12"/>
  <c r="F11" s="1"/>
  <c r="E26"/>
  <c r="F26"/>
  <c r="G26"/>
  <c r="H26"/>
  <c r="D26"/>
  <c r="E31"/>
  <c r="F31"/>
  <c r="G31"/>
  <c r="H31"/>
  <c r="D31"/>
  <c r="E11"/>
  <c r="G11"/>
  <c r="H11"/>
  <c r="D11"/>
  <c r="H15"/>
  <c r="G15"/>
  <c r="F15"/>
  <c r="E15"/>
  <c r="D15"/>
  <c r="D12"/>
  <c r="G12"/>
  <c r="H12"/>
  <c r="E12"/>
  <c r="H14"/>
  <c r="G14"/>
  <c r="F14"/>
  <c r="E14"/>
  <c r="D14"/>
  <c r="H13"/>
  <c r="G13"/>
  <c r="F13"/>
  <c r="E13"/>
  <c r="D13"/>
  <c r="H16"/>
  <c r="G16"/>
  <c r="F16"/>
  <c r="E16"/>
  <c r="D16"/>
  <c r="C18" i="5" l="1"/>
  <c r="D18"/>
  <c r="E18"/>
  <c r="F18"/>
  <c r="B18"/>
  <c r="D18" i="3"/>
  <c r="C49" i="8"/>
  <c r="D49"/>
  <c r="E49"/>
  <c r="F49"/>
  <c r="B49"/>
  <c r="D11" l="1"/>
  <c r="G18" i="3"/>
  <c r="H18"/>
  <c r="E15" i="8"/>
  <c r="F15"/>
  <c r="C23"/>
  <c r="D23"/>
  <c r="E23"/>
  <c r="F23"/>
  <c r="B23"/>
  <c r="C15"/>
  <c r="B15"/>
  <c r="D13"/>
  <c r="E13"/>
  <c r="F13"/>
  <c r="B13"/>
  <c r="I22" i="10"/>
  <c r="J22"/>
  <c r="B31" i="8"/>
  <c r="B35"/>
  <c r="B42"/>
  <c r="B11"/>
  <c r="E18" i="3"/>
  <c r="C31" i="8"/>
  <c r="C42"/>
  <c r="F38" i="10"/>
  <c r="G35" s="1"/>
  <c r="G38" s="1"/>
  <c r="F18" i="3"/>
  <c r="H22" i="10"/>
  <c r="G22"/>
  <c r="F22"/>
  <c r="B33" i="8" l="1"/>
  <c r="C37"/>
  <c r="D15"/>
  <c r="E11"/>
  <c r="F11"/>
  <c r="F17"/>
  <c r="E17"/>
  <c r="C13"/>
  <c r="H10" i="3"/>
  <c r="G10"/>
  <c r="D17" i="8"/>
  <c r="H35" i="10"/>
  <c r="H38" s="1"/>
  <c r="I35" s="1"/>
  <c r="I38" s="1"/>
  <c r="J35" s="1"/>
  <c r="J38" s="1"/>
  <c r="F8"/>
  <c r="B17" i="8"/>
  <c r="B10" s="1"/>
  <c r="C11"/>
  <c r="C17"/>
  <c r="C33" l="1"/>
  <c r="D25" i="3"/>
  <c r="D40" s="1"/>
  <c r="D39" s="1"/>
  <c r="D10" i="8"/>
  <c r="E10"/>
  <c r="F10"/>
  <c r="F10" i="3"/>
  <c r="F42" i="8"/>
  <c r="E42"/>
  <c r="J8" i="10"/>
  <c r="I8"/>
  <c r="D10" i="3"/>
  <c r="E10"/>
  <c r="G8" i="10"/>
  <c r="C10" i="8"/>
  <c r="B11" i="5" l="1"/>
  <c r="B10" s="1"/>
  <c r="C35" i="8"/>
  <c r="C30" s="1"/>
  <c r="E35"/>
  <c r="E33"/>
  <c r="E37"/>
  <c r="B37"/>
  <c r="B30" s="1"/>
  <c r="F37"/>
  <c r="D37"/>
  <c r="J11" i="10"/>
  <c r="J14" s="1"/>
  <c r="H8"/>
  <c r="F31" i="8"/>
  <c r="H11" i="10"/>
  <c r="H25" i="3"/>
  <c r="H40" s="1"/>
  <c r="H39" s="1"/>
  <c r="E31" i="8"/>
  <c r="I11" i="10"/>
  <c r="I14" s="1"/>
  <c r="F11"/>
  <c r="F14" s="1"/>
  <c r="F35" i="8"/>
  <c r="G25" i="3"/>
  <c r="G40" s="1"/>
  <c r="G39" s="1"/>
  <c r="D33" i="8"/>
  <c r="G11" i="10"/>
  <c r="G14" s="1"/>
  <c r="E25" i="3"/>
  <c r="E39" s="1"/>
  <c r="F25"/>
  <c r="F39" s="1"/>
  <c r="D31" i="8"/>
  <c r="D42"/>
  <c r="D35"/>
  <c r="E30" l="1"/>
  <c r="D30"/>
  <c r="I23" i="10"/>
  <c r="I29" s="1"/>
  <c r="I30" s="1"/>
  <c r="G23"/>
  <c r="G29" s="1"/>
  <c r="G30" s="1"/>
  <c r="F23"/>
  <c r="F29" s="1"/>
  <c r="F30" s="1"/>
  <c r="H14"/>
  <c r="J23"/>
  <c r="J29" s="1"/>
  <c r="J30" s="1"/>
  <c r="F33" i="8"/>
  <c r="F30" s="1"/>
  <c r="F11" i="5" l="1"/>
  <c r="F10" s="1"/>
  <c r="E11"/>
  <c r="E10" s="1"/>
  <c r="C11"/>
  <c r="C10" s="1"/>
  <c r="H23" i="10"/>
  <c r="H29" s="1"/>
  <c r="H30" s="1"/>
  <c r="D11" i="5"/>
  <c r="D10" s="1"/>
</calcChain>
</file>

<file path=xl/sharedStrings.xml><?xml version="1.0" encoding="utf-8"?>
<sst xmlns="http://schemas.openxmlformats.org/spreadsheetml/2006/main" count="397" uniqueCount="141">
  <si>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</si>
  <si>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</si>
  <si>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</si>
  <si>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</si>
  <si>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</si>
  <si>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</si>
  <si>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</si>
  <si>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</si>
  <si>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</si>
  <si>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</si>
  <si>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</si>
  <si>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</si>
  <si>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</si>
  <si>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</si>
  <si>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</si>
  <si>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</si>
  <si>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</si>
  <si>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</si>
  <si>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</si>
  <si>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</si>
  <si>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</si>
  <si>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</si>
  <si>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</si>
  <si>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</si>
  <si>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</si>
  <si>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</si>
  <si>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</si>
  <si>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</si>
  <si>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</si>
  <si>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</si>
  <si>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</si>
  <si>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</si>
  <si>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</si>
  <si>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</si>
  <si>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</si>
  <si>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</si>
  <si>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</si>
  <si>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</si>
  <si>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</si>
  <si>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</si>
  <si>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</si>
  <si>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</si>
  <si>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</si>
  <si>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</si>
  <si>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</si>
  <si>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</si>
  <si>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</si>
  <si>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</si>
  <si>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</si>
  <si>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</si>
  <si>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</si>
  <si>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</si>
  <si>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</si>
  <si>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</si>
  <si>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</si>
  <si>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</si>
  <si>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</si>
  <si>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</si>
  <si>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</si>
  <si>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</si>
  <si>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</si>
  <si>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</si>
  <si>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</si>
  <si>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</si>
  <si>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</si>
  <si>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</si>
  <si>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</si>
  <si>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</si>
  <si>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</si>
  <si>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</si>
  <si>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</si>
  <si>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1.1.2. OPĆI PRIHODI I PRIMICI - PK U SUSTAVU RIZNICE</t>
  </si>
  <si>
    <t>3.1.1. VLASTITI PRIHODI-PRORAČUNSKI KORISNICI</t>
  </si>
  <si>
    <t>4.3.1. PRIHODI ZA POSEBNE NAMJENE-PRORAČUNSKI KORISNICI</t>
  </si>
  <si>
    <t>5.1.1. POMOĆI OD INOZEMNIH VLADA I TIJELA EU-PK</t>
  </si>
  <si>
    <t>5.2.1. POMOĆI IZ DRUGIH PRORAČUNA-PK</t>
  </si>
  <si>
    <t>5.4.1. POMOĆI OD MEĐUNARODNIH ORGANIZACIJA-PK</t>
  </si>
  <si>
    <t>5.5.1. POMOĆI OD IZVANPRORAČUNSKIH KORISNIKA-PK</t>
  </si>
  <si>
    <t>5.6.1. POMOĆI TEMELJEM PRIJENOSA EU SREDSTAVA-PK</t>
  </si>
  <si>
    <t>5 Donacije</t>
  </si>
  <si>
    <t>6.1.1. DONACIJE-PRORAČUNSKI KORISNICI</t>
  </si>
  <si>
    <t>Prihodi od imovine</t>
  </si>
  <si>
    <t>Prihodi od upravnih i administrativnih pristojbi, pristojbi po posebnim propisima i naknada</t>
  </si>
  <si>
    <t>Prihodi od prodaje proizvoda i robe te pruženih usluga, prihodi od domacija te povrati po protestnim jamstvima</t>
  </si>
  <si>
    <t>08 Rekreacija, kultura i religija</t>
  </si>
  <si>
    <t>0820 Službe kulture</t>
  </si>
  <si>
    <t>Vlastiti izvori</t>
  </si>
  <si>
    <t>MANJAK POKRIVEN TEKUĆIM PRIHODIMA</t>
  </si>
  <si>
    <t>9 Vlastiti izvori</t>
  </si>
  <si>
    <t>PODGLAVA 025030</t>
  </si>
  <si>
    <t>Plan 2024.</t>
  </si>
  <si>
    <t>Proračun za 2025.</t>
  </si>
  <si>
    <t>Projekcija proračuna
za 2027.</t>
  </si>
  <si>
    <t>Izvršenje 2023.</t>
  </si>
  <si>
    <t>Projekcija 
za 2027.</t>
  </si>
  <si>
    <t>Kazne, upravne mjere i ostali prihodi</t>
  </si>
  <si>
    <t>Rashodi za nabavu neproizvedene dugotrajne imovine</t>
  </si>
  <si>
    <t>Pomoći dane u inozemstvo i unutar općeg proračuna</t>
  </si>
  <si>
    <t>Rezultat poslovanja</t>
  </si>
  <si>
    <t>SVEUKUPNO RASHODI</t>
  </si>
  <si>
    <t>Program A022124</t>
  </si>
  <si>
    <t>JAVNA UPRAVA I ADMINISTRACIJA</t>
  </si>
  <si>
    <t>Aktivnost A022124A212401</t>
  </si>
  <si>
    <t>REDOVNA DJELATNOST PRORAČUNSKIH KORISNIKA</t>
  </si>
  <si>
    <t>Izvor 1.1.</t>
  </si>
  <si>
    <t>OPĆI PRIHODI I PRIMICI</t>
  </si>
  <si>
    <t xml:space="preserve"> 3</t>
  </si>
  <si>
    <t xml:space="preserve"> 31</t>
  </si>
  <si>
    <t xml:space="preserve"> 32</t>
  </si>
  <si>
    <t xml:space="preserve"> 34</t>
  </si>
  <si>
    <t>Izvor 3.1.</t>
  </si>
  <si>
    <t>VLASTITI PRIHODI</t>
  </si>
  <si>
    <t>Izvor 4.3.</t>
  </si>
  <si>
    <t>OSTALI PRIHODI ZA POSEBNE NAMJENE</t>
  </si>
  <si>
    <t>Izvor 5.5.</t>
  </si>
  <si>
    <t>POMOĆI OD IZVANPRORAČUNSKIH KORISNIKA</t>
  </si>
  <si>
    <t>Aktivnost A022124A212402</t>
  </si>
  <si>
    <t>PROGRAMSKA DJELATNOST JAVNIH USTANOVA</t>
  </si>
  <si>
    <t>Izvor 5.1.</t>
  </si>
  <si>
    <t>POMOĆI OD INOZEMNIH VLADA I TIJELA EU</t>
  </si>
  <si>
    <t xml:space="preserve"> 36</t>
  </si>
  <si>
    <t>Izvor 5.2.</t>
  </si>
  <si>
    <t>POMOĆI IZ DRUGIH PRORAČUNA</t>
  </si>
  <si>
    <t>Izvor 5.4.</t>
  </si>
  <si>
    <t>POMOĆI OD MEĐUNARODNIH ORGANIZACIJA</t>
  </si>
  <si>
    <t>Izvor 5.6.</t>
  </si>
  <si>
    <t>POMOĆI TEMELJEM PRIJENOSA EU SREDSTAVA</t>
  </si>
  <si>
    <t>Izvor 6.1.</t>
  </si>
  <si>
    <t>DONACIJE</t>
  </si>
  <si>
    <t>Aktivnost A022124A212403</t>
  </si>
  <si>
    <t>MEĐUNARODNE, MEĐUŽUPANIJSKE I GRADSKE MANIFESTACIJE</t>
  </si>
  <si>
    <t>Aktivnost A022124K212401</t>
  </si>
  <si>
    <t>ODRŽAVANJE I OPREMANJE USTANOVA U KULTURI</t>
  </si>
  <si>
    <t xml:space="preserve"> 4</t>
  </si>
  <si>
    <t xml:space="preserve"> 41</t>
  </si>
  <si>
    <t xml:space="preserve"> 42</t>
  </si>
  <si>
    <t>Izvor 4.3</t>
  </si>
  <si>
    <t xml:space="preserve">Manjak prihoda </t>
  </si>
  <si>
    <t>Financijski plan MUZEJA SUVREMENE UVJETNOSTI za 2025. s projekcijama ZA 2026. i 2027.
ZA 2024. I PROJEKCIJA ZA 2025. I 2026. GODINU</t>
  </si>
  <si>
    <t>Financijski plan MUZEJA SUVREMENE UMJETNOSTI
za 2025. i PROJEKCIJA ZA 2026. i 2027. GODINU</t>
  </si>
  <si>
    <t>Financijski plan MUZEJA SUVREMENE UMJETNOSTI
ZA 2025. i PROJEKCIJA ZA 2026. i 2027. GODINU</t>
  </si>
</sst>
</file>

<file path=xl/styles.xml><?xml version="1.0" encoding="utf-8"?>
<styleSheet xmlns="http://schemas.openxmlformats.org/spreadsheetml/2006/main">
  <numFmts count="1">
    <numFmt numFmtId="164" formatCode="[$-1041A]#,##0.00;\-#,##0.00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7" fillId="0" borderId="0"/>
  </cellStyleXfs>
  <cellXfs count="11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6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3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right" vertical="center" wrapText="1"/>
    </xf>
    <xf numFmtId="3" fontId="9" fillId="4" borderId="1" xfId="0" quotePrefix="1" applyNumberFormat="1" applyFont="1" applyFill="1" applyBorder="1" applyAlignment="1">
      <alignment horizontal="right" vertical="center"/>
    </xf>
    <xf numFmtId="3" fontId="9" fillId="4" borderId="3" xfId="0" applyNumberFormat="1" applyFont="1" applyFill="1" applyBorder="1" applyAlignment="1">
      <alignment horizontal="right" vertical="center" wrapText="1"/>
    </xf>
    <xf numFmtId="3" fontId="9" fillId="3" borderId="1" xfId="0" quotePrefix="1" applyNumberFormat="1" applyFont="1" applyFill="1" applyBorder="1" applyAlignment="1">
      <alignment horizontal="right" vertical="center"/>
    </xf>
    <xf numFmtId="3" fontId="9" fillId="3" borderId="3" xfId="0" quotePrefix="1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2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left" vertical="center"/>
    </xf>
    <xf numFmtId="3" fontId="6" fillId="3" borderId="1" xfId="0" quotePrefix="1" applyNumberFormat="1" applyFont="1" applyFill="1" applyBorder="1" applyAlignment="1">
      <alignment horizontal="right" vertical="center"/>
    </xf>
    <xf numFmtId="3" fontId="6" fillId="3" borderId="3" xfId="0" quotePrefix="1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6" fillId="0" borderId="0" xfId="2" applyFont="1" applyAlignment="1" applyProtection="1">
      <alignment vertical="center" readingOrder="1"/>
      <protection locked="0"/>
    </xf>
    <xf numFmtId="0" fontId="9" fillId="0" borderId="3" xfId="2" applyFont="1" applyFill="1" applyBorder="1" applyAlignment="1" applyProtection="1">
      <alignment vertical="center" wrapText="1" readingOrder="1"/>
      <protection locked="0"/>
    </xf>
    <xf numFmtId="164" fontId="9" fillId="0" borderId="3" xfId="2" applyNumberFormat="1" applyFont="1" applyFill="1" applyBorder="1" applyAlignment="1" applyProtection="1">
      <alignment vertical="center" wrapText="1" readingOrder="1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3" xfId="2" applyFont="1" applyFill="1" applyBorder="1" applyAlignment="1" applyProtection="1">
      <alignment vertical="center" wrapText="1" readingOrder="1"/>
      <protection locked="0"/>
    </xf>
    <xf numFmtId="164" fontId="7" fillId="0" borderId="3" xfId="2" applyNumberFormat="1" applyFont="1" applyFill="1" applyBorder="1" applyAlignment="1" applyProtection="1">
      <alignment vertical="center" wrapText="1" readingOrder="1"/>
      <protection locked="0"/>
    </xf>
    <xf numFmtId="164" fontId="7" fillId="0" borderId="3" xfId="2" applyNumberFormat="1" applyFont="1" applyFill="1" applyBorder="1" applyAlignment="1" applyProtection="1">
      <alignment horizontal="right" vertical="center" wrapText="1" readingOrder="1"/>
      <protection locked="0"/>
    </xf>
    <xf numFmtId="0" fontId="9" fillId="5" borderId="3" xfId="2" applyFont="1" applyFill="1" applyBorder="1" applyAlignment="1" applyProtection="1">
      <alignment vertical="center" wrapText="1" readingOrder="1"/>
      <protection locked="0"/>
    </xf>
    <xf numFmtId="164" fontId="9" fillId="5" borderId="3" xfId="2" applyNumberFormat="1" applyFont="1" applyFill="1" applyBorder="1" applyAlignment="1" applyProtection="1">
      <alignment vertical="center" wrapText="1" readingOrder="1"/>
      <protection locked="0"/>
    </xf>
    <xf numFmtId="164" fontId="9" fillId="5" borderId="3" xfId="2" applyNumberFormat="1" applyFont="1" applyFill="1" applyBorder="1" applyAlignment="1" applyProtection="1">
      <alignment horizontal="right" vertical="center" wrapText="1" readingOrder="1"/>
      <protection locked="0"/>
    </xf>
    <xf numFmtId="0" fontId="9" fillId="6" borderId="3" xfId="2" applyFont="1" applyFill="1" applyBorder="1" applyAlignment="1" applyProtection="1">
      <alignment vertical="center" wrapText="1" readingOrder="1"/>
      <protection locked="0"/>
    </xf>
    <xf numFmtId="164" fontId="9" fillId="6" borderId="3" xfId="2" applyNumberFormat="1" applyFont="1" applyFill="1" applyBorder="1" applyAlignment="1" applyProtection="1">
      <alignment vertical="center" wrapText="1" readingOrder="1"/>
      <protection locked="0"/>
    </xf>
    <xf numFmtId="164" fontId="9" fillId="6" borderId="3" xfId="2" applyNumberFormat="1" applyFont="1" applyFill="1" applyBorder="1" applyAlignment="1" applyProtection="1">
      <alignment horizontal="right" vertical="center" wrapText="1" readingOrder="1"/>
      <protection locked="0"/>
    </xf>
    <xf numFmtId="0" fontId="9" fillId="7" borderId="3" xfId="2" applyFont="1" applyFill="1" applyBorder="1" applyAlignment="1" applyProtection="1">
      <alignment vertical="center" wrapText="1" readingOrder="1"/>
      <protection locked="0"/>
    </xf>
    <xf numFmtId="164" fontId="9" fillId="7" borderId="3" xfId="2" applyNumberFormat="1" applyFont="1" applyFill="1" applyBorder="1" applyAlignment="1" applyProtection="1">
      <alignment vertical="center" wrapText="1" readingOrder="1"/>
      <protection locked="0"/>
    </xf>
    <xf numFmtId="164" fontId="9" fillId="7" borderId="3" xfId="2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3" xfId="2" applyFont="1" applyFill="1" applyBorder="1" applyAlignment="1" applyProtection="1">
      <alignment horizontal="left" vertical="center" wrapText="1" readingOrder="1"/>
      <protection locked="0"/>
    </xf>
    <xf numFmtId="0" fontId="7" fillId="0" borderId="3" xfId="2" applyFont="1" applyFill="1" applyBorder="1" applyAlignment="1" applyProtection="1">
      <alignment horizontal="left" vertical="center" wrapText="1" readingOrder="1"/>
      <protection locked="0"/>
    </xf>
    <xf numFmtId="4" fontId="6" fillId="0" borderId="3" xfId="0" applyNumberFormat="1" applyFont="1" applyFill="1" applyBorder="1" applyAlignment="1">
      <alignment horizontal="right" vertical="center" wrapText="1"/>
    </xf>
    <xf numFmtId="0" fontId="9" fillId="8" borderId="3" xfId="2" applyFont="1" applyFill="1" applyBorder="1" applyAlignment="1" applyProtection="1">
      <alignment horizontal="center" vertical="center" wrapText="1" readingOrder="1"/>
      <protection locked="0"/>
    </xf>
    <xf numFmtId="4" fontId="6" fillId="8" borderId="3" xfId="0" applyNumberFormat="1" applyFont="1" applyFill="1" applyBorder="1" applyAlignment="1">
      <alignment horizontal="right" vertical="center" wrapText="1"/>
    </xf>
    <xf numFmtId="164" fontId="21" fillId="0" borderId="0" xfId="2" applyNumberFormat="1" applyFont="1" applyAlignment="1">
      <alignment vertical="center" readingOrder="1"/>
    </xf>
    <xf numFmtId="164" fontId="21" fillId="0" borderId="0" xfId="2" applyNumberFormat="1" applyFont="1" applyAlignment="1">
      <alignment vertical="center"/>
    </xf>
    <xf numFmtId="0" fontId="22" fillId="9" borderId="3" xfId="2" applyFont="1" applyFill="1" applyBorder="1" applyAlignment="1" applyProtection="1">
      <alignment horizontal="center" vertical="center" wrapText="1" readingOrder="1"/>
      <protection locked="0"/>
    </xf>
    <xf numFmtId="0" fontId="22" fillId="9" borderId="3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0" fillId="0" borderId="0" xfId="2" applyFont="1" applyAlignment="1" applyProtection="1">
      <alignment horizontal="center" vertical="center" readingOrder="1"/>
      <protection locked="0"/>
    </xf>
  </cellXfs>
  <cellStyles count="3">
    <cellStyle name="Normal" xfId="0" builtinId="0"/>
    <cellStyle name="Normal 2" xfId="2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workbookViewId="0">
      <selection activeCell="G8" sqref="G8"/>
    </sheetView>
  </sheetViews>
  <sheetFormatPr defaultColWidth="9.109375" defaultRowHeight="14.4"/>
  <cols>
    <col min="1" max="4" width="9.109375" style="37"/>
    <col min="5" max="10" width="25.33203125" style="37" customWidth="1"/>
    <col min="11" max="16384" width="9.109375" style="37"/>
  </cols>
  <sheetData>
    <row r="1" spans="1:10" ht="42" customHeight="1">
      <c r="A1" s="94" t="s">
        <v>139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7.399999999999999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>
      <c r="A3" s="94" t="s">
        <v>18</v>
      </c>
      <c r="B3" s="94"/>
      <c r="C3" s="94"/>
      <c r="D3" s="94"/>
      <c r="E3" s="94"/>
      <c r="F3" s="94"/>
      <c r="G3" s="94"/>
      <c r="H3" s="94"/>
      <c r="I3" s="95"/>
      <c r="J3" s="95"/>
    </row>
    <row r="4" spans="1:10" ht="17.399999999999999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ht="15.6">
      <c r="A5" s="94" t="s">
        <v>23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17.399999999999999">
      <c r="A6" s="41"/>
      <c r="B6" s="42"/>
      <c r="C6" s="42"/>
      <c r="D6" s="42"/>
      <c r="E6" s="4"/>
      <c r="F6" s="5"/>
      <c r="G6" s="5"/>
      <c r="H6" s="5"/>
      <c r="I6" s="5"/>
      <c r="J6" s="21" t="s">
        <v>36</v>
      </c>
    </row>
    <row r="7" spans="1:10" ht="26.4">
      <c r="A7" s="43"/>
      <c r="B7" s="44"/>
      <c r="C7" s="44"/>
      <c r="D7" s="45"/>
      <c r="E7" s="46"/>
      <c r="F7" s="1" t="s">
        <v>93</v>
      </c>
      <c r="G7" s="1" t="s">
        <v>90</v>
      </c>
      <c r="H7" s="1" t="s">
        <v>91</v>
      </c>
      <c r="I7" s="1" t="s">
        <v>43</v>
      </c>
      <c r="J7" s="1" t="s">
        <v>92</v>
      </c>
    </row>
    <row r="8" spans="1:10">
      <c r="A8" s="97" t="s">
        <v>0</v>
      </c>
      <c r="B8" s="98"/>
      <c r="C8" s="98"/>
      <c r="D8" s="98"/>
      <c r="E8" s="99"/>
      <c r="F8" s="47">
        <f>F9+F10</f>
        <v>5546904.71</v>
      </c>
      <c r="G8" s="47">
        <f t="shared" ref="G8:J8" si="0">G9+G10</f>
        <v>5382100</v>
      </c>
      <c r="H8" s="47">
        <f>H9+H10</f>
        <v>5393800</v>
      </c>
      <c r="I8" s="47">
        <f t="shared" si="0"/>
        <v>5376600</v>
      </c>
      <c r="J8" s="47">
        <f t="shared" si="0"/>
        <v>5421400</v>
      </c>
    </row>
    <row r="9" spans="1:10">
      <c r="A9" s="100" t="s">
        <v>37</v>
      </c>
      <c r="B9" s="101"/>
      <c r="C9" s="101"/>
      <c r="D9" s="101"/>
      <c r="E9" s="93"/>
      <c r="F9" s="48">
        <v>5546904.71</v>
      </c>
      <c r="G9" s="48">
        <v>5382100</v>
      </c>
      <c r="H9" s="48">
        <v>5393800</v>
      </c>
      <c r="I9" s="48">
        <v>5376600</v>
      </c>
      <c r="J9" s="48">
        <v>5421400</v>
      </c>
    </row>
    <row r="10" spans="1:10">
      <c r="A10" s="92" t="s">
        <v>38</v>
      </c>
      <c r="B10" s="93"/>
      <c r="C10" s="93"/>
      <c r="D10" s="93"/>
      <c r="E10" s="93"/>
      <c r="F10" s="48"/>
      <c r="G10" s="48"/>
      <c r="H10" s="48"/>
      <c r="I10" s="48"/>
      <c r="J10" s="48"/>
    </row>
    <row r="11" spans="1:10">
      <c r="A11" s="22" t="s">
        <v>1</v>
      </c>
      <c r="B11" s="32"/>
      <c r="C11" s="32"/>
      <c r="D11" s="32"/>
      <c r="E11" s="32"/>
      <c r="F11" s="47">
        <f>F12+F13</f>
        <v>5559603.7700000005</v>
      </c>
      <c r="G11" s="47">
        <f t="shared" ref="G11:J11" si="1">G12+G13</f>
        <v>5332100</v>
      </c>
      <c r="H11" s="47">
        <f t="shared" si="1"/>
        <v>5343800</v>
      </c>
      <c r="I11" s="47">
        <f t="shared" si="1"/>
        <v>5376600</v>
      </c>
      <c r="J11" s="47">
        <f t="shared" si="1"/>
        <v>5421400</v>
      </c>
    </row>
    <row r="12" spans="1:10">
      <c r="A12" s="102" t="s">
        <v>39</v>
      </c>
      <c r="B12" s="101"/>
      <c r="C12" s="101"/>
      <c r="D12" s="101"/>
      <c r="E12" s="101"/>
      <c r="F12" s="48">
        <v>4094896.18</v>
      </c>
      <c r="G12" s="48">
        <v>5065200</v>
      </c>
      <c r="H12" s="48">
        <v>4989200</v>
      </c>
      <c r="I12" s="48">
        <v>5022000</v>
      </c>
      <c r="J12" s="48">
        <v>5066800</v>
      </c>
    </row>
    <row r="13" spans="1:10">
      <c r="A13" s="92" t="s">
        <v>40</v>
      </c>
      <c r="B13" s="93"/>
      <c r="C13" s="93"/>
      <c r="D13" s="93"/>
      <c r="E13" s="93"/>
      <c r="F13" s="48">
        <v>1464707.59</v>
      </c>
      <c r="G13" s="48">
        <v>266900</v>
      </c>
      <c r="H13" s="48">
        <v>354600</v>
      </c>
      <c r="I13" s="48">
        <v>354600</v>
      </c>
      <c r="J13" s="48">
        <v>354600</v>
      </c>
    </row>
    <row r="14" spans="1:10">
      <c r="A14" s="103" t="s">
        <v>62</v>
      </c>
      <c r="B14" s="98"/>
      <c r="C14" s="98"/>
      <c r="D14" s="98"/>
      <c r="E14" s="98"/>
      <c r="F14" s="47">
        <f>F8-F11</f>
        <v>-12699.060000000522</v>
      </c>
      <c r="G14" s="47">
        <f t="shared" ref="G14" si="2">G8-G11</f>
        <v>50000</v>
      </c>
      <c r="H14" s="47">
        <f>H8-H11</f>
        <v>50000</v>
      </c>
      <c r="I14" s="47">
        <f t="shared" ref="I14:J14" si="3">I8-I11</f>
        <v>0</v>
      </c>
      <c r="J14" s="47">
        <f t="shared" si="3"/>
        <v>0</v>
      </c>
    </row>
    <row r="15" spans="1:10">
      <c r="A15" s="49"/>
    </row>
    <row r="16" spans="1:10" ht="17.399999999999999">
      <c r="A16" s="2"/>
      <c r="B16" s="18"/>
      <c r="C16" s="18"/>
      <c r="D16" s="18"/>
      <c r="E16" s="18"/>
      <c r="F16" s="18"/>
      <c r="G16" s="18"/>
      <c r="H16" s="50"/>
      <c r="I16" s="50"/>
      <c r="J16" s="50"/>
    </row>
    <row r="17" spans="1:10" ht="15.6">
      <c r="A17" s="94" t="s">
        <v>24</v>
      </c>
      <c r="B17" s="96"/>
      <c r="C17" s="96"/>
      <c r="D17" s="96"/>
      <c r="E17" s="96"/>
      <c r="F17" s="96"/>
      <c r="G17" s="96"/>
      <c r="H17" s="96"/>
      <c r="I17" s="96"/>
      <c r="J17" s="96"/>
    </row>
    <row r="18" spans="1:10" ht="17.399999999999999">
      <c r="A18" s="2"/>
      <c r="B18" s="18"/>
      <c r="C18" s="18"/>
      <c r="D18" s="18"/>
      <c r="E18" s="18"/>
      <c r="F18" s="18"/>
      <c r="G18" s="18"/>
      <c r="H18" s="50"/>
      <c r="I18" s="50"/>
      <c r="J18" s="21" t="s">
        <v>36</v>
      </c>
    </row>
    <row r="19" spans="1:10" ht="26.4">
      <c r="A19" s="43"/>
      <c r="B19" s="44"/>
      <c r="C19" s="44"/>
      <c r="D19" s="45"/>
      <c r="E19" s="46"/>
      <c r="F19" s="1" t="s">
        <v>93</v>
      </c>
      <c r="G19" s="1" t="s">
        <v>90</v>
      </c>
      <c r="H19" s="1" t="s">
        <v>91</v>
      </c>
      <c r="I19" s="1" t="s">
        <v>43</v>
      </c>
      <c r="J19" s="1" t="s">
        <v>92</v>
      </c>
    </row>
    <row r="20" spans="1:10">
      <c r="A20" s="92" t="s">
        <v>41</v>
      </c>
      <c r="B20" s="93"/>
      <c r="C20" s="93"/>
      <c r="D20" s="93"/>
      <c r="E20" s="93"/>
      <c r="F20" s="48"/>
      <c r="G20" s="48"/>
      <c r="H20" s="48">
        <v>0</v>
      </c>
      <c r="I20" s="48"/>
      <c r="J20" s="51"/>
    </row>
    <row r="21" spans="1:10">
      <c r="A21" s="92" t="s">
        <v>42</v>
      </c>
      <c r="B21" s="93"/>
      <c r="C21" s="93"/>
      <c r="D21" s="93"/>
      <c r="E21" s="93"/>
      <c r="F21" s="48"/>
      <c r="G21" s="48"/>
      <c r="H21" s="48">
        <v>0</v>
      </c>
      <c r="I21" s="48"/>
      <c r="J21" s="51"/>
    </row>
    <row r="22" spans="1:10">
      <c r="A22" s="103" t="s">
        <v>2</v>
      </c>
      <c r="B22" s="98"/>
      <c r="C22" s="98"/>
      <c r="D22" s="98"/>
      <c r="E22" s="98"/>
      <c r="F22" s="47">
        <f>F20-F21</f>
        <v>0</v>
      </c>
      <c r="G22" s="47">
        <f t="shared" ref="G22:H22" si="4">G20-G21</f>
        <v>0</v>
      </c>
      <c r="H22" s="47">
        <f t="shared" si="4"/>
        <v>0</v>
      </c>
      <c r="I22" s="47">
        <f t="shared" ref="I22:J22" si="5">I20-I21</f>
        <v>0</v>
      </c>
      <c r="J22" s="47">
        <f t="shared" si="5"/>
        <v>0</v>
      </c>
    </row>
    <row r="23" spans="1:10">
      <c r="A23" s="103" t="s">
        <v>63</v>
      </c>
      <c r="B23" s="98"/>
      <c r="C23" s="98"/>
      <c r="D23" s="98"/>
      <c r="E23" s="98"/>
      <c r="F23" s="47">
        <f>F14+F22</f>
        <v>-12699.060000000522</v>
      </c>
      <c r="G23" s="47">
        <f>G14+G22</f>
        <v>50000</v>
      </c>
      <c r="H23" s="47">
        <f>H14+H22</f>
        <v>50000</v>
      </c>
      <c r="I23" s="47">
        <f>I14+I22</f>
        <v>0</v>
      </c>
      <c r="J23" s="47">
        <f>J14+J22</f>
        <v>0</v>
      </c>
    </row>
    <row r="24" spans="1:10" ht="17.399999999999999">
      <c r="A24" s="17"/>
      <c r="B24" s="18"/>
      <c r="C24" s="18"/>
      <c r="D24" s="18"/>
      <c r="E24" s="18"/>
      <c r="F24" s="18"/>
      <c r="G24" s="18"/>
      <c r="H24" s="50"/>
      <c r="I24" s="50"/>
      <c r="J24" s="50"/>
    </row>
    <row r="25" spans="1:10" ht="15.6">
      <c r="A25" s="94" t="s">
        <v>64</v>
      </c>
      <c r="B25" s="96"/>
      <c r="C25" s="96"/>
      <c r="D25" s="96"/>
      <c r="E25" s="96"/>
      <c r="F25" s="96"/>
      <c r="G25" s="96"/>
      <c r="H25" s="96"/>
      <c r="I25" s="96"/>
      <c r="J25" s="96"/>
    </row>
    <row r="26" spans="1:10" ht="15.6">
      <c r="A26" s="31"/>
      <c r="B26" s="35"/>
      <c r="C26" s="35"/>
      <c r="D26" s="35"/>
      <c r="E26" s="35"/>
      <c r="F26" s="35"/>
      <c r="G26" s="35"/>
      <c r="H26" s="35"/>
      <c r="I26" s="35"/>
      <c r="J26" s="21" t="s">
        <v>36</v>
      </c>
    </row>
    <row r="27" spans="1:10" ht="26.4">
      <c r="A27" s="43"/>
      <c r="B27" s="44"/>
      <c r="C27" s="44"/>
      <c r="D27" s="45"/>
      <c r="E27" s="46"/>
      <c r="F27" s="1" t="s">
        <v>93</v>
      </c>
      <c r="G27" s="1" t="s">
        <v>90</v>
      </c>
      <c r="H27" s="1" t="s">
        <v>91</v>
      </c>
      <c r="I27" s="1" t="s">
        <v>43</v>
      </c>
      <c r="J27" s="1" t="s">
        <v>92</v>
      </c>
    </row>
    <row r="28" spans="1:10" ht="15" customHeight="1">
      <c r="A28" s="106" t="s">
        <v>65</v>
      </c>
      <c r="B28" s="107"/>
      <c r="C28" s="107"/>
      <c r="D28" s="107"/>
      <c r="E28" s="108"/>
      <c r="F28" s="52"/>
      <c r="G28" s="52"/>
      <c r="H28" s="52"/>
      <c r="I28" s="52">
        <v>0</v>
      </c>
      <c r="J28" s="53">
        <v>0</v>
      </c>
    </row>
    <row r="29" spans="1:10" ht="15" customHeight="1">
      <c r="A29" s="103" t="s">
        <v>66</v>
      </c>
      <c r="B29" s="98"/>
      <c r="C29" s="98"/>
      <c r="D29" s="98"/>
      <c r="E29" s="98"/>
      <c r="F29" s="54">
        <f>F23+F28</f>
        <v>-12699.060000000522</v>
      </c>
      <c r="G29" s="54">
        <f t="shared" ref="G29:J29" si="6">G23+G28</f>
        <v>50000</v>
      </c>
      <c r="H29" s="54">
        <f t="shared" si="6"/>
        <v>50000</v>
      </c>
      <c r="I29" s="54">
        <f t="shared" si="6"/>
        <v>0</v>
      </c>
      <c r="J29" s="55">
        <f t="shared" si="6"/>
        <v>0</v>
      </c>
    </row>
    <row r="30" spans="1:10" ht="45" customHeight="1">
      <c r="A30" s="97" t="s">
        <v>67</v>
      </c>
      <c r="B30" s="109"/>
      <c r="C30" s="109"/>
      <c r="D30" s="109"/>
      <c r="E30" s="110"/>
      <c r="F30" s="54">
        <f>F14+F22+F28-F29</f>
        <v>0</v>
      </c>
      <c r="G30" s="54">
        <f t="shared" ref="G30:J30" si="7">G14+G22+G28-G29</f>
        <v>0</v>
      </c>
      <c r="H30" s="54">
        <f t="shared" si="7"/>
        <v>0</v>
      </c>
      <c r="I30" s="54">
        <f t="shared" si="7"/>
        <v>0</v>
      </c>
      <c r="J30" s="55">
        <f t="shared" si="7"/>
        <v>0</v>
      </c>
    </row>
    <row r="31" spans="1:10" ht="15.6">
      <c r="A31" s="34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5.6">
      <c r="A32" s="111" t="s">
        <v>61</v>
      </c>
      <c r="B32" s="111"/>
      <c r="C32" s="111"/>
      <c r="D32" s="111"/>
      <c r="E32" s="111"/>
      <c r="F32" s="111"/>
      <c r="G32" s="111"/>
      <c r="H32" s="111"/>
      <c r="I32" s="111"/>
      <c r="J32" s="111"/>
    </row>
    <row r="33" spans="1:10" ht="17.399999999999999">
      <c r="A33" s="28"/>
      <c r="B33" s="29"/>
      <c r="C33" s="29"/>
      <c r="D33" s="29"/>
      <c r="E33" s="29"/>
      <c r="F33" s="29"/>
      <c r="G33" s="29"/>
      <c r="H33" s="57"/>
      <c r="I33" s="57"/>
      <c r="J33" s="21" t="s">
        <v>36</v>
      </c>
    </row>
    <row r="34" spans="1:10" ht="26.4">
      <c r="A34" s="33"/>
      <c r="B34" s="58"/>
      <c r="C34" s="58"/>
      <c r="D34" s="59"/>
      <c r="E34" s="60"/>
      <c r="F34" s="1" t="s">
        <v>93</v>
      </c>
      <c r="G34" s="1" t="s">
        <v>90</v>
      </c>
      <c r="H34" s="1" t="s">
        <v>91</v>
      </c>
      <c r="I34" s="1" t="s">
        <v>43</v>
      </c>
      <c r="J34" s="1" t="s">
        <v>92</v>
      </c>
    </row>
    <row r="35" spans="1:10">
      <c r="A35" s="106" t="s">
        <v>65</v>
      </c>
      <c r="B35" s="107"/>
      <c r="C35" s="107"/>
      <c r="D35" s="107"/>
      <c r="E35" s="108"/>
      <c r="F35" s="52">
        <v>0</v>
      </c>
      <c r="G35" s="52">
        <f>F38</f>
        <v>0</v>
      </c>
      <c r="H35" s="52">
        <f>G38</f>
        <v>0</v>
      </c>
      <c r="I35" s="52">
        <f>H38</f>
        <v>0</v>
      </c>
      <c r="J35" s="53">
        <f>I38</f>
        <v>0</v>
      </c>
    </row>
    <row r="36" spans="1:10" ht="28.5" customHeight="1">
      <c r="A36" s="106" t="s">
        <v>68</v>
      </c>
      <c r="B36" s="107"/>
      <c r="C36" s="107"/>
      <c r="D36" s="107"/>
      <c r="E36" s="108"/>
      <c r="F36" s="52">
        <v>0</v>
      </c>
      <c r="G36" s="52">
        <v>0</v>
      </c>
      <c r="H36" s="52">
        <v>0</v>
      </c>
      <c r="I36" s="52">
        <v>0</v>
      </c>
      <c r="J36" s="53">
        <v>0</v>
      </c>
    </row>
    <row r="37" spans="1:10">
      <c r="A37" s="106" t="s">
        <v>69</v>
      </c>
      <c r="B37" s="112"/>
      <c r="C37" s="112"/>
      <c r="D37" s="112"/>
      <c r="E37" s="113"/>
      <c r="F37" s="52">
        <v>0</v>
      </c>
      <c r="G37" s="52">
        <v>0</v>
      </c>
      <c r="H37" s="52">
        <v>0</v>
      </c>
      <c r="I37" s="52">
        <v>0</v>
      </c>
      <c r="J37" s="53">
        <v>0</v>
      </c>
    </row>
    <row r="38" spans="1:10" ht="15" customHeight="1">
      <c r="A38" s="103" t="s">
        <v>66</v>
      </c>
      <c r="B38" s="98"/>
      <c r="C38" s="98"/>
      <c r="D38" s="98"/>
      <c r="E38" s="98"/>
      <c r="F38" s="61">
        <f>F35-F36+F37</f>
        <v>0</v>
      </c>
      <c r="G38" s="61">
        <f t="shared" ref="G38:J38" si="8">G35-G36+G37</f>
        <v>0</v>
      </c>
      <c r="H38" s="61">
        <f>H35-H36+H37</f>
        <v>0</v>
      </c>
      <c r="I38" s="61">
        <f t="shared" si="8"/>
        <v>0</v>
      </c>
      <c r="J38" s="62">
        <f t="shared" si="8"/>
        <v>0</v>
      </c>
    </row>
    <row r="39" spans="1:10" ht="17.25" customHeight="1"/>
    <row r="40" spans="1:10">
      <c r="A40" s="104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ht="9" customHeight="1"/>
  </sheetData>
  <mergeCells count="24"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  <mergeCell ref="A21:E21"/>
    <mergeCell ref="A1:J1"/>
    <mergeCell ref="A3:J3"/>
    <mergeCell ref="A5:J5"/>
    <mergeCell ref="A8:E8"/>
    <mergeCell ref="A9:E9"/>
    <mergeCell ref="A10:E10"/>
    <mergeCell ref="A12:E12"/>
    <mergeCell ref="A13:E13"/>
    <mergeCell ref="A17:J17"/>
    <mergeCell ref="A20:E20"/>
    <mergeCell ref="A14:E14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zoomScaleNormal="100" workbookViewId="0">
      <selection activeCell="C16" sqref="C16"/>
    </sheetView>
  </sheetViews>
  <sheetFormatPr defaultColWidth="9.109375" defaultRowHeight="14.4"/>
  <cols>
    <col min="1" max="1" width="7.44140625" style="37" bestFit="1" customWidth="1"/>
    <col min="2" max="2" width="8.44140625" style="37" bestFit="1" customWidth="1"/>
    <col min="3" max="3" width="31.5546875" style="37" customWidth="1"/>
    <col min="4" max="8" width="25.33203125" style="37" customWidth="1"/>
    <col min="9" max="16384" width="9.109375" style="37"/>
  </cols>
  <sheetData>
    <row r="1" spans="1:8" ht="42" customHeight="1">
      <c r="A1" s="94" t="s">
        <v>140</v>
      </c>
      <c r="B1" s="94"/>
      <c r="C1" s="94"/>
      <c r="D1" s="94"/>
      <c r="E1" s="94"/>
      <c r="F1" s="94"/>
      <c r="G1" s="94"/>
      <c r="H1" s="94"/>
    </row>
    <row r="2" spans="1:8" ht="18" customHeight="1">
      <c r="A2" s="2"/>
      <c r="B2" s="2"/>
      <c r="C2" s="2"/>
      <c r="D2" s="2"/>
      <c r="E2" s="2"/>
      <c r="F2" s="2"/>
      <c r="G2" s="2"/>
      <c r="H2" s="2"/>
    </row>
    <row r="3" spans="1:8" ht="15.75" customHeight="1">
      <c r="A3" s="94" t="s">
        <v>18</v>
      </c>
      <c r="B3" s="94"/>
      <c r="C3" s="94"/>
      <c r="D3" s="94"/>
      <c r="E3" s="94"/>
      <c r="F3" s="94"/>
      <c r="G3" s="94"/>
      <c r="H3" s="94"/>
    </row>
    <row r="4" spans="1:8" ht="17.399999999999999">
      <c r="A4" s="2"/>
      <c r="B4" s="2"/>
      <c r="C4" s="2"/>
      <c r="D4" s="2"/>
      <c r="E4" s="2"/>
      <c r="F4" s="2"/>
      <c r="G4" s="3"/>
      <c r="H4" s="3"/>
    </row>
    <row r="5" spans="1:8" ht="18" customHeight="1">
      <c r="A5" s="94" t="s">
        <v>4</v>
      </c>
      <c r="B5" s="94"/>
      <c r="C5" s="94"/>
      <c r="D5" s="94"/>
      <c r="E5" s="94"/>
      <c r="F5" s="94"/>
      <c r="G5" s="94"/>
      <c r="H5" s="94"/>
    </row>
    <row r="6" spans="1:8" ht="17.399999999999999">
      <c r="A6" s="2"/>
      <c r="B6" s="2"/>
      <c r="C6" s="2"/>
      <c r="D6" s="2"/>
      <c r="E6" s="2"/>
      <c r="F6" s="2"/>
      <c r="G6" s="3"/>
      <c r="H6" s="3"/>
    </row>
    <row r="7" spans="1:8" ht="15.75" customHeight="1">
      <c r="A7" s="94" t="s">
        <v>44</v>
      </c>
      <c r="B7" s="94"/>
      <c r="C7" s="94"/>
      <c r="D7" s="94"/>
      <c r="E7" s="94"/>
      <c r="F7" s="94"/>
      <c r="G7" s="94"/>
      <c r="H7" s="94"/>
    </row>
    <row r="8" spans="1:8" ht="17.399999999999999">
      <c r="A8" s="2"/>
      <c r="B8" s="2"/>
      <c r="C8" s="2"/>
      <c r="D8" s="2"/>
      <c r="E8" s="2"/>
      <c r="F8" s="2"/>
      <c r="G8" s="3"/>
      <c r="H8" s="3"/>
    </row>
    <row r="9" spans="1:8" ht="26.4">
      <c r="A9" s="16" t="s">
        <v>5</v>
      </c>
      <c r="B9" s="15" t="s">
        <v>6</v>
      </c>
      <c r="C9" s="15" t="s">
        <v>3</v>
      </c>
      <c r="D9" s="15" t="s">
        <v>93</v>
      </c>
      <c r="E9" s="16" t="s">
        <v>90</v>
      </c>
      <c r="F9" s="16" t="s">
        <v>91</v>
      </c>
      <c r="G9" s="16" t="s">
        <v>33</v>
      </c>
      <c r="H9" s="16" t="s">
        <v>94</v>
      </c>
    </row>
    <row r="10" spans="1:8">
      <c r="A10" s="24"/>
      <c r="B10" s="25"/>
      <c r="C10" s="23" t="s">
        <v>0</v>
      </c>
      <c r="D10" s="51">
        <f>D11+D18</f>
        <v>5546904.71</v>
      </c>
      <c r="E10" s="51">
        <f>E11+E18</f>
        <v>5382100</v>
      </c>
      <c r="F10" s="51">
        <f t="shared" ref="F10:H10" si="0">F11+F18</f>
        <v>5393800</v>
      </c>
      <c r="G10" s="51">
        <f t="shared" si="0"/>
        <v>5376600</v>
      </c>
      <c r="H10" s="51">
        <f t="shared" si="0"/>
        <v>5421400</v>
      </c>
    </row>
    <row r="11" spans="1:8" ht="15.75" customHeight="1">
      <c r="A11" s="9">
        <v>6</v>
      </c>
      <c r="B11" s="9"/>
      <c r="C11" s="9" t="s">
        <v>7</v>
      </c>
      <c r="D11" s="38">
        <f>D12+D13+D14+D15+D16+D17</f>
        <v>5546904.71</v>
      </c>
      <c r="E11" s="38">
        <f t="shared" ref="E11:H11" si="1">E12+E13+E14+E15+E16+E17</f>
        <v>5382100</v>
      </c>
      <c r="F11" s="38">
        <f t="shared" si="1"/>
        <v>5393800</v>
      </c>
      <c r="G11" s="38">
        <f t="shared" si="1"/>
        <v>5376600</v>
      </c>
      <c r="H11" s="38">
        <f t="shared" si="1"/>
        <v>5421400</v>
      </c>
    </row>
    <row r="12" spans="1:8" ht="26.4">
      <c r="A12" s="9"/>
      <c r="B12" s="13">
        <v>63</v>
      </c>
      <c r="C12" s="13" t="s">
        <v>27</v>
      </c>
      <c r="D12" s="39">
        <f>126556.82+709897.61+11092.2+477.91</f>
        <v>848024.53999999992</v>
      </c>
      <c r="E12" s="39">
        <f>37400+382500+8000</f>
        <v>427900</v>
      </c>
      <c r="F12" s="39">
        <f>279000</f>
        <v>279000</v>
      </c>
      <c r="G12" s="39">
        <f t="shared" ref="G12:H12" si="2">46300+208000+14200</f>
        <v>268500</v>
      </c>
      <c r="H12" s="39">
        <f t="shared" si="2"/>
        <v>268500</v>
      </c>
    </row>
    <row r="13" spans="1:8">
      <c r="A13" s="9"/>
      <c r="B13" s="13">
        <v>64</v>
      </c>
      <c r="C13" s="13" t="s">
        <v>81</v>
      </c>
      <c r="D13" s="39">
        <f>76.36</f>
        <v>76.36</v>
      </c>
      <c r="E13" s="39">
        <f>600</f>
        <v>600</v>
      </c>
      <c r="F13" s="39">
        <f>1300</f>
        <v>1300</v>
      </c>
      <c r="G13" s="39">
        <f>1300</f>
        <v>1300</v>
      </c>
      <c r="H13" s="39">
        <f>1300</f>
        <v>1300</v>
      </c>
    </row>
    <row r="14" spans="1:8" ht="39.6">
      <c r="A14" s="9"/>
      <c r="B14" s="13">
        <v>65</v>
      </c>
      <c r="C14" s="13" t="s">
        <v>82</v>
      </c>
      <c r="D14" s="39">
        <f>192091.3</f>
        <v>192091.3</v>
      </c>
      <c r="E14" s="39">
        <f>128900</f>
        <v>128900</v>
      </c>
      <c r="F14" s="39">
        <f>183700</f>
        <v>183700</v>
      </c>
      <c r="G14" s="39">
        <f>133700</f>
        <v>133700</v>
      </c>
      <c r="H14" s="39">
        <f>133700</f>
        <v>133700</v>
      </c>
    </row>
    <row r="15" spans="1:8" ht="41.25" customHeight="1">
      <c r="A15" s="9"/>
      <c r="B15" s="13">
        <v>66</v>
      </c>
      <c r="C15" s="13" t="s">
        <v>83</v>
      </c>
      <c r="D15" s="39">
        <f>211981+1451122.81</f>
        <v>1663103.81</v>
      </c>
      <c r="E15" s="39">
        <f>316200+149300</f>
        <v>465500</v>
      </c>
      <c r="F15" s="39">
        <f>310900+133100</f>
        <v>444000</v>
      </c>
      <c r="G15" s="39">
        <f>310900+133100</f>
        <v>444000</v>
      </c>
      <c r="H15" s="39">
        <f>310900+133100</f>
        <v>444000</v>
      </c>
    </row>
    <row r="16" spans="1:8" ht="26.4">
      <c r="A16" s="10"/>
      <c r="B16" s="10">
        <v>67</v>
      </c>
      <c r="C16" s="13" t="s">
        <v>28</v>
      </c>
      <c r="D16" s="39">
        <f>2843447.23</f>
        <v>2843447.23</v>
      </c>
      <c r="E16" s="39">
        <f>4359200</f>
        <v>4359200</v>
      </c>
      <c r="F16" s="39">
        <f>4485800</f>
        <v>4485800</v>
      </c>
      <c r="G16" s="39">
        <f>4529100</f>
        <v>4529100</v>
      </c>
      <c r="H16" s="39">
        <f>4573900</f>
        <v>4573900</v>
      </c>
    </row>
    <row r="17" spans="1:8">
      <c r="A17" s="10"/>
      <c r="B17" s="10">
        <v>68</v>
      </c>
      <c r="C17" s="13" t="s">
        <v>95</v>
      </c>
      <c r="D17" s="39">
        <v>161.47</v>
      </c>
      <c r="E17" s="39"/>
      <c r="F17" s="39"/>
      <c r="G17" s="39"/>
      <c r="H17" s="39"/>
    </row>
    <row r="18" spans="1:8" ht="26.4">
      <c r="A18" s="12">
        <v>7</v>
      </c>
      <c r="B18" s="12"/>
      <c r="C18" s="19" t="s">
        <v>8</v>
      </c>
      <c r="D18" s="38">
        <f>D19</f>
        <v>0</v>
      </c>
      <c r="E18" s="38">
        <f>E19</f>
        <v>0</v>
      </c>
      <c r="F18" s="38">
        <f>F19</f>
        <v>0</v>
      </c>
      <c r="G18" s="38">
        <f>G19</f>
        <v>0</v>
      </c>
      <c r="H18" s="38">
        <f>H19</f>
        <v>0</v>
      </c>
    </row>
    <row r="19" spans="1:8" ht="26.4">
      <c r="A19" s="13"/>
      <c r="B19" s="13">
        <v>72</v>
      </c>
      <c r="C19" s="20" t="s">
        <v>26</v>
      </c>
      <c r="D19" s="40"/>
      <c r="E19" s="39"/>
      <c r="F19" s="39"/>
      <c r="G19" s="39"/>
      <c r="H19" s="39"/>
    </row>
    <row r="22" spans="1:8" ht="15.6">
      <c r="A22" s="94" t="s">
        <v>45</v>
      </c>
      <c r="B22" s="96"/>
      <c r="C22" s="96"/>
      <c r="D22" s="96"/>
      <c r="E22" s="96"/>
      <c r="F22" s="96"/>
      <c r="G22" s="96"/>
      <c r="H22" s="96"/>
    </row>
    <row r="23" spans="1:8" ht="17.399999999999999">
      <c r="A23" s="2"/>
      <c r="B23" s="2"/>
      <c r="C23" s="2"/>
      <c r="D23" s="2"/>
      <c r="E23" s="2"/>
      <c r="F23" s="2"/>
      <c r="G23" s="3"/>
      <c r="H23" s="3"/>
    </row>
    <row r="24" spans="1:8" ht="26.4">
      <c r="A24" s="16" t="s">
        <v>5</v>
      </c>
      <c r="B24" s="15" t="s">
        <v>6</v>
      </c>
      <c r="C24" s="15" t="s">
        <v>9</v>
      </c>
      <c r="D24" s="15" t="s">
        <v>93</v>
      </c>
      <c r="E24" s="16" t="s">
        <v>90</v>
      </c>
      <c r="F24" s="16" t="s">
        <v>91</v>
      </c>
      <c r="G24" s="16" t="s">
        <v>33</v>
      </c>
      <c r="H24" s="16" t="s">
        <v>94</v>
      </c>
    </row>
    <row r="25" spans="1:8" ht="18.75" customHeight="1">
      <c r="A25" s="24"/>
      <c r="B25" s="25"/>
      <c r="C25" s="23" t="s">
        <v>1</v>
      </c>
      <c r="D25" s="51">
        <f>D26+D31</f>
        <v>5559603.7700000005</v>
      </c>
      <c r="E25" s="51">
        <f>E26+E31</f>
        <v>5332100</v>
      </c>
      <c r="F25" s="51">
        <f>F26+F31</f>
        <v>5343800</v>
      </c>
      <c r="G25" s="51">
        <f t="shared" ref="G25:H25" si="3">G26+G31</f>
        <v>5376600</v>
      </c>
      <c r="H25" s="51">
        <f t="shared" si="3"/>
        <v>5421400</v>
      </c>
    </row>
    <row r="26" spans="1:8" ht="15.75" customHeight="1">
      <c r="A26" s="9">
        <v>3</v>
      </c>
      <c r="B26" s="9"/>
      <c r="C26" s="9" t="s">
        <v>10</v>
      </c>
      <c r="D26" s="38">
        <f>SUM(D27:D30)</f>
        <v>4094896.18</v>
      </c>
      <c r="E26" s="38">
        <f t="shared" ref="E26:H26" si="4">SUM(E27:E30)</f>
        <v>5065200</v>
      </c>
      <c r="F26" s="38">
        <f t="shared" si="4"/>
        <v>4989200</v>
      </c>
      <c r="G26" s="38">
        <f t="shared" si="4"/>
        <v>5022000</v>
      </c>
      <c r="H26" s="38">
        <f t="shared" si="4"/>
        <v>5066800</v>
      </c>
    </row>
    <row r="27" spans="1:8" ht="15.75" customHeight="1">
      <c r="A27" s="9"/>
      <c r="B27" s="13">
        <v>31</v>
      </c>
      <c r="C27" s="13" t="s">
        <v>11</v>
      </c>
      <c r="D27" s="39">
        <v>1498801.44</v>
      </c>
      <c r="E27" s="39">
        <v>1662800</v>
      </c>
      <c r="F27" s="39">
        <v>2013000</v>
      </c>
      <c r="G27" s="39">
        <v>2026000</v>
      </c>
      <c r="H27" s="39">
        <v>2026000</v>
      </c>
    </row>
    <row r="28" spans="1:8">
      <c r="A28" s="10"/>
      <c r="B28" s="10">
        <v>32</v>
      </c>
      <c r="C28" s="10" t="s">
        <v>20</v>
      </c>
      <c r="D28" s="39">
        <v>2591357.2000000002</v>
      </c>
      <c r="E28" s="39">
        <v>3083200</v>
      </c>
      <c r="F28" s="39">
        <v>2966500</v>
      </c>
      <c r="G28" s="39">
        <v>2986300</v>
      </c>
      <c r="H28" s="39">
        <v>3031100</v>
      </c>
    </row>
    <row r="29" spans="1:8">
      <c r="A29" s="10"/>
      <c r="B29" s="10">
        <v>34</v>
      </c>
      <c r="C29" s="36" t="s">
        <v>70</v>
      </c>
      <c r="D29" s="39">
        <v>4737.54</v>
      </c>
      <c r="E29" s="39">
        <v>319200</v>
      </c>
      <c r="F29" s="39">
        <v>4700</v>
      </c>
      <c r="G29" s="39">
        <v>4700</v>
      </c>
      <c r="H29" s="39">
        <v>4700</v>
      </c>
    </row>
    <row r="30" spans="1:8" ht="26.4">
      <c r="A30" s="10"/>
      <c r="B30" s="10">
        <v>36</v>
      </c>
      <c r="C30" s="36" t="s">
        <v>97</v>
      </c>
      <c r="D30" s="39">
        <v>0</v>
      </c>
      <c r="E30" s="39">
        <v>0</v>
      </c>
      <c r="F30" s="39">
        <v>5000</v>
      </c>
      <c r="G30" s="39">
        <v>5000</v>
      </c>
      <c r="H30" s="39">
        <v>5000</v>
      </c>
    </row>
    <row r="31" spans="1:8" ht="26.4">
      <c r="A31" s="12">
        <v>4</v>
      </c>
      <c r="B31" s="12"/>
      <c r="C31" s="19" t="s">
        <v>12</v>
      </c>
      <c r="D31" s="38">
        <f>SUM(D32:D33)</f>
        <v>1464707.59</v>
      </c>
      <c r="E31" s="38">
        <f t="shared" ref="E31:H31" si="5">SUM(E32:E33)</f>
        <v>266900</v>
      </c>
      <c r="F31" s="38">
        <f t="shared" si="5"/>
        <v>354600</v>
      </c>
      <c r="G31" s="38">
        <f t="shared" si="5"/>
        <v>354600</v>
      </c>
      <c r="H31" s="38">
        <f t="shared" si="5"/>
        <v>354600</v>
      </c>
    </row>
    <row r="32" spans="1:8" ht="26.4">
      <c r="A32" s="12"/>
      <c r="B32" s="13">
        <v>41</v>
      </c>
      <c r="C32" s="20" t="s">
        <v>96</v>
      </c>
      <c r="D32" s="38"/>
      <c r="E32" s="38"/>
      <c r="F32" s="39">
        <v>15000</v>
      </c>
      <c r="G32" s="39">
        <v>15000</v>
      </c>
      <c r="H32" s="39">
        <v>15000</v>
      </c>
    </row>
    <row r="33" spans="1:8" ht="26.4">
      <c r="A33" s="13"/>
      <c r="B33" s="13">
        <v>42</v>
      </c>
      <c r="C33" s="20" t="s">
        <v>29</v>
      </c>
      <c r="D33" s="39">
        <v>1464707.59</v>
      </c>
      <c r="E33" s="39">
        <v>266900</v>
      </c>
      <c r="F33" s="39">
        <v>339600</v>
      </c>
      <c r="G33" s="39">
        <v>339600</v>
      </c>
      <c r="H33" s="39">
        <v>339600</v>
      </c>
    </row>
    <row r="36" spans="1:8" ht="15.6">
      <c r="A36" s="94" t="s">
        <v>87</v>
      </c>
      <c r="B36" s="96"/>
      <c r="C36" s="96"/>
      <c r="D36" s="96"/>
      <c r="E36" s="96"/>
      <c r="F36" s="96"/>
      <c r="G36" s="96"/>
      <c r="H36" s="96"/>
    </row>
    <row r="37" spans="1:8" ht="17.399999999999999">
      <c r="A37" s="2"/>
      <c r="B37" s="2"/>
      <c r="C37" s="2"/>
      <c r="D37" s="2"/>
      <c r="E37" s="3"/>
      <c r="F37" s="3"/>
    </row>
    <row r="38" spans="1:8" ht="26.4">
      <c r="A38" s="16" t="s">
        <v>5</v>
      </c>
      <c r="B38" s="15" t="s">
        <v>6</v>
      </c>
      <c r="C38" s="15" t="s">
        <v>9</v>
      </c>
      <c r="D38" s="15" t="s">
        <v>93</v>
      </c>
      <c r="E38" s="16" t="s">
        <v>90</v>
      </c>
      <c r="F38" s="16" t="s">
        <v>91</v>
      </c>
      <c r="G38" s="16" t="s">
        <v>33</v>
      </c>
      <c r="H38" s="16" t="s">
        <v>94</v>
      </c>
    </row>
    <row r="39" spans="1:8" ht="20.25" customHeight="1">
      <c r="A39" s="9">
        <v>9</v>
      </c>
      <c r="B39" s="9"/>
      <c r="C39" s="9" t="s">
        <v>86</v>
      </c>
      <c r="D39" s="38">
        <f t="shared" ref="D39:E39" si="6">D40</f>
        <v>-12699.060000000522</v>
      </c>
      <c r="E39" s="38">
        <f t="shared" si="6"/>
        <v>50000</v>
      </c>
      <c r="F39" s="38">
        <f>F40</f>
        <v>50000</v>
      </c>
      <c r="G39" s="38">
        <f t="shared" ref="G39:H39" si="7">G40</f>
        <v>0</v>
      </c>
      <c r="H39" s="38">
        <f t="shared" si="7"/>
        <v>0</v>
      </c>
    </row>
    <row r="40" spans="1:8">
      <c r="A40" s="9"/>
      <c r="B40" s="13">
        <v>92</v>
      </c>
      <c r="C40" s="13" t="s">
        <v>98</v>
      </c>
      <c r="D40" s="39">
        <f>D10-D25</f>
        <v>-12699.060000000522</v>
      </c>
      <c r="E40" s="39">
        <f t="shared" ref="E40:F40" si="8">E10-E25</f>
        <v>50000</v>
      </c>
      <c r="F40" s="39">
        <f t="shared" si="8"/>
        <v>50000</v>
      </c>
      <c r="G40" s="39">
        <f t="shared" ref="G40:H40" si="9">G10-G25</f>
        <v>0</v>
      </c>
      <c r="H40" s="39">
        <f t="shared" si="9"/>
        <v>0</v>
      </c>
    </row>
  </sheetData>
  <mergeCells count="6">
    <mergeCell ref="A36:H36"/>
    <mergeCell ref="A22:H22"/>
    <mergeCell ref="A1:H1"/>
    <mergeCell ref="A3:H3"/>
    <mergeCell ref="A5:H5"/>
    <mergeCell ref="A7:H7"/>
  </mergeCells>
  <pageMargins left="0.7" right="0.7" top="0.46" bottom="0.42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workbookViewId="0">
      <selection activeCell="A17" sqref="A17"/>
    </sheetView>
  </sheetViews>
  <sheetFormatPr defaultColWidth="9.109375" defaultRowHeight="14.4"/>
  <cols>
    <col min="1" max="1" width="54.44140625" style="37" customWidth="1"/>
    <col min="2" max="6" width="20.6640625" style="37" customWidth="1"/>
    <col min="7" max="16384" width="9.109375" style="37"/>
  </cols>
  <sheetData>
    <row r="1" spans="1:6" ht="42" customHeight="1">
      <c r="A1" s="94" t="s">
        <v>140</v>
      </c>
      <c r="B1" s="94"/>
      <c r="C1" s="94"/>
      <c r="D1" s="94"/>
      <c r="E1" s="94"/>
      <c r="F1" s="94"/>
    </row>
    <row r="2" spans="1:6" ht="18" customHeight="1">
      <c r="A2" s="2"/>
      <c r="B2" s="2"/>
      <c r="C2" s="2"/>
      <c r="D2" s="2"/>
      <c r="E2" s="2"/>
      <c r="F2" s="2"/>
    </row>
    <row r="3" spans="1:6" ht="15.75" customHeight="1">
      <c r="A3" s="94" t="s">
        <v>18</v>
      </c>
      <c r="B3" s="94"/>
      <c r="C3" s="94"/>
      <c r="D3" s="94"/>
      <c r="E3" s="94"/>
      <c r="F3" s="94"/>
    </row>
    <row r="4" spans="1:6" ht="17.399999999999999">
      <c r="B4" s="2"/>
      <c r="C4" s="2"/>
      <c r="D4" s="2"/>
      <c r="E4" s="3"/>
      <c r="F4" s="3"/>
    </row>
    <row r="5" spans="1:6" ht="18" customHeight="1">
      <c r="A5" s="94" t="s">
        <v>4</v>
      </c>
      <c r="B5" s="94"/>
      <c r="C5" s="94"/>
      <c r="D5" s="94"/>
      <c r="E5" s="94"/>
      <c r="F5" s="94"/>
    </row>
    <row r="6" spans="1:6" ht="17.399999999999999">
      <c r="A6" s="2"/>
      <c r="B6" s="2"/>
      <c r="C6" s="2"/>
      <c r="D6" s="2"/>
      <c r="E6" s="3"/>
      <c r="F6" s="3"/>
    </row>
    <row r="7" spans="1:6" ht="15.75" customHeight="1">
      <c r="A7" s="94" t="s">
        <v>46</v>
      </c>
      <c r="B7" s="94"/>
      <c r="C7" s="94"/>
      <c r="D7" s="94"/>
      <c r="E7" s="94"/>
      <c r="F7" s="94"/>
    </row>
    <row r="8" spans="1:6" ht="17.399999999999999">
      <c r="A8" s="2"/>
      <c r="B8" s="2"/>
      <c r="C8" s="2"/>
      <c r="D8" s="2"/>
      <c r="E8" s="3"/>
      <c r="F8" s="3"/>
    </row>
    <row r="9" spans="1:6" ht="26.4">
      <c r="A9" s="16" t="s">
        <v>48</v>
      </c>
      <c r="B9" s="15" t="s">
        <v>93</v>
      </c>
      <c r="C9" s="16" t="s">
        <v>90</v>
      </c>
      <c r="D9" s="16" t="s">
        <v>91</v>
      </c>
      <c r="E9" s="16" t="s">
        <v>33</v>
      </c>
      <c r="F9" s="16" t="s">
        <v>94</v>
      </c>
    </row>
    <row r="10" spans="1:6">
      <c r="A10" s="26" t="s">
        <v>0</v>
      </c>
      <c r="B10" s="51">
        <f>B11+B13+B15+B17+B23</f>
        <v>5546904.71</v>
      </c>
      <c r="C10" s="51">
        <f>C11+C13+C15+C17+C23</f>
        <v>5382100</v>
      </c>
      <c r="D10" s="51">
        <f>D11+D13+D15+D17+D23</f>
        <v>5393800</v>
      </c>
      <c r="E10" s="51">
        <f t="shared" ref="E10:F10" si="0">E11+E13+E15+E17+E23</f>
        <v>5376600</v>
      </c>
      <c r="F10" s="51">
        <f t="shared" si="0"/>
        <v>5421400</v>
      </c>
    </row>
    <row r="11" spans="1:6" ht="15.75" customHeight="1">
      <c r="A11" s="19" t="s">
        <v>51</v>
      </c>
      <c r="B11" s="51">
        <f>B12</f>
        <v>2843447.23</v>
      </c>
      <c r="C11" s="51">
        <f>C12</f>
        <v>4359200</v>
      </c>
      <c r="D11" s="51">
        <f>D12</f>
        <v>4485800</v>
      </c>
      <c r="E11" s="51">
        <f t="shared" ref="E11:F11" si="1">E12</f>
        <v>4529100</v>
      </c>
      <c r="F11" s="51">
        <f t="shared" si="1"/>
        <v>4573900</v>
      </c>
    </row>
    <row r="12" spans="1:6">
      <c r="A12" s="11" t="s">
        <v>71</v>
      </c>
      <c r="B12" s="39">
        <f>2843447.23</f>
        <v>2843447.23</v>
      </c>
      <c r="C12" s="39">
        <v>4359200</v>
      </c>
      <c r="D12" s="39">
        <v>4485800</v>
      </c>
      <c r="E12" s="39">
        <v>4529100</v>
      </c>
      <c r="F12" s="39">
        <v>4573900</v>
      </c>
    </row>
    <row r="13" spans="1:6" ht="15.75" customHeight="1">
      <c r="A13" s="19" t="s">
        <v>53</v>
      </c>
      <c r="B13" s="51">
        <f>B14</f>
        <v>212218.83</v>
      </c>
      <c r="C13" s="51">
        <f>C14</f>
        <v>316800</v>
      </c>
      <c r="D13" s="51">
        <f>D14</f>
        <v>312200</v>
      </c>
      <c r="E13" s="51">
        <f t="shared" ref="E13:F13" si="2">E14</f>
        <v>312200</v>
      </c>
      <c r="F13" s="51">
        <f t="shared" si="2"/>
        <v>312200</v>
      </c>
    </row>
    <row r="14" spans="1:6">
      <c r="A14" s="11" t="s">
        <v>72</v>
      </c>
      <c r="B14" s="39">
        <v>212218.83</v>
      </c>
      <c r="C14" s="39">
        <v>316800</v>
      </c>
      <c r="D14" s="39">
        <v>312200</v>
      </c>
      <c r="E14" s="39">
        <v>312200</v>
      </c>
      <c r="F14" s="39">
        <v>312200</v>
      </c>
    </row>
    <row r="15" spans="1:6">
      <c r="A15" s="9" t="s">
        <v>50</v>
      </c>
      <c r="B15" s="51">
        <f>B16</f>
        <v>192091.3</v>
      </c>
      <c r="C15" s="51">
        <f>C16</f>
        <v>128900</v>
      </c>
      <c r="D15" s="51">
        <f>D16</f>
        <v>183700</v>
      </c>
      <c r="E15" s="51">
        <f t="shared" ref="E15:F15" si="3">E16</f>
        <v>133700</v>
      </c>
      <c r="F15" s="51">
        <f t="shared" si="3"/>
        <v>133700</v>
      </c>
    </row>
    <row r="16" spans="1:6" ht="26.4">
      <c r="A16" s="14" t="s">
        <v>73</v>
      </c>
      <c r="B16" s="39">
        <v>192091.3</v>
      </c>
      <c r="C16" s="39">
        <v>128900</v>
      </c>
      <c r="D16" s="39">
        <v>183700</v>
      </c>
      <c r="E16" s="39">
        <v>133700</v>
      </c>
      <c r="F16" s="39">
        <v>133700</v>
      </c>
    </row>
    <row r="17" spans="1:6">
      <c r="A17" s="26" t="s">
        <v>49</v>
      </c>
      <c r="B17" s="51">
        <f>B18+B19+B20+B21+B22</f>
        <v>848024.53999999992</v>
      </c>
      <c r="C17" s="51">
        <f>C18+C19+C20+C21+C22</f>
        <v>427900</v>
      </c>
      <c r="D17" s="51">
        <f>D18+D19+D20+D21+D22</f>
        <v>279000</v>
      </c>
      <c r="E17" s="51">
        <f t="shared" ref="E17:F17" si="4">E18+E19+E20+E21+E22</f>
        <v>268500</v>
      </c>
      <c r="F17" s="51">
        <f t="shared" si="4"/>
        <v>268500</v>
      </c>
    </row>
    <row r="18" spans="1:6">
      <c r="A18" s="14" t="s">
        <v>74</v>
      </c>
      <c r="B18" s="39">
        <v>126556.82</v>
      </c>
      <c r="C18" s="39">
        <v>37400</v>
      </c>
      <c r="D18" s="39">
        <v>46300</v>
      </c>
      <c r="E18" s="39">
        <v>46300</v>
      </c>
      <c r="F18" s="39">
        <v>46300</v>
      </c>
    </row>
    <row r="19" spans="1:6" ht="14.25" customHeight="1">
      <c r="A19" s="14" t="s">
        <v>75</v>
      </c>
      <c r="B19" s="39">
        <v>709897.61</v>
      </c>
      <c r="C19" s="39">
        <v>382500</v>
      </c>
      <c r="D19" s="39">
        <v>208000</v>
      </c>
      <c r="E19" s="39">
        <v>208000</v>
      </c>
      <c r="F19" s="39">
        <v>208000</v>
      </c>
    </row>
    <row r="20" spans="1:6" ht="15" customHeight="1">
      <c r="A20" s="14" t="s">
        <v>76</v>
      </c>
      <c r="B20" s="39">
        <v>11092.2</v>
      </c>
      <c r="C20" s="39">
        <v>8000</v>
      </c>
      <c r="D20" s="39">
        <v>14200</v>
      </c>
      <c r="E20" s="39">
        <v>14200</v>
      </c>
      <c r="F20" s="39">
        <v>14200</v>
      </c>
    </row>
    <row r="21" spans="1:6">
      <c r="A21" s="14" t="s">
        <v>77</v>
      </c>
      <c r="B21" s="39"/>
      <c r="C21" s="39"/>
      <c r="D21" s="39"/>
      <c r="E21" s="39"/>
      <c r="F21" s="39"/>
    </row>
    <row r="22" spans="1:6" ht="15" customHeight="1">
      <c r="A22" s="14" t="s">
        <v>78</v>
      </c>
      <c r="B22" s="39">
        <v>477.91</v>
      </c>
      <c r="C22" s="39"/>
      <c r="D22" s="39">
        <v>10500</v>
      </c>
      <c r="E22" s="39"/>
      <c r="F22" s="39"/>
    </row>
    <row r="23" spans="1:6">
      <c r="A23" s="26" t="s">
        <v>79</v>
      </c>
      <c r="B23" s="51">
        <f>B24</f>
        <v>1451122.81</v>
      </c>
      <c r="C23" s="51">
        <f>C24</f>
        <v>149300</v>
      </c>
      <c r="D23" s="51">
        <f>D24</f>
        <v>133100</v>
      </c>
      <c r="E23" s="51">
        <f t="shared" ref="E23:F23" si="5">E24</f>
        <v>133100</v>
      </c>
      <c r="F23" s="51">
        <f t="shared" si="5"/>
        <v>133100</v>
      </c>
    </row>
    <row r="24" spans="1:6">
      <c r="A24" s="14" t="s">
        <v>80</v>
      </c>
      <c r="B24" s="39">
        <v>1451122.81</v>
      </c>
      <c r="C24" s="39">
        <v>149300</v>
      </c>
      <c r="D24" s="39">
        <v>133100</v>
      </c>
      <c r="E24" s="39">
        <v>133100</v>
      </c>
      <c r="F24" s="39">
        <v>133100</v>
      </c>
    </row>
    <row r="27" spans="1:6" ht="15.75" customHeight="1">
      <c r="A27" s="94" t="s">
        <v>47</v>
      </c>
      <c r="B27" s="94"/>
      <c r="C27" s="94"/>
      <c r="D27" s="94"/>
      <c r="E27" s="94"/>
      <c r="F27" s="94"/>
    </row>
    <row r="28" spans="1:6" ht="17.399999999999999">
      <c r="A28" s="2"/>
      <c r="B28" s="2"/>
      <c r="C28" s="2"/>
      <c r="D28" s="2"/>
      <c r="E28" s="3"/>
      <c r="F28" s="3"/>
    </row>
    <row r="29" spans="1:6" ht="26.4">
      <c r="A29" s="16" t="s">
        <v>48</v>
      </c>
      <c r="B29" s="15" t="s">
        <v>93</v>
      </c>
      <c r="C29" s="16" t="s">
        <v>90</v>
      </c>
      <c r="D29" s="16" t="s">
        <v>91</v>
      </c>
      <c r="E29" s="16" t="s">
        <v>33</v>
      </c>
      <c r="F29" s="16" t="s">
        <v>94</v>
      </c>
    </row>
    <row r="30" spans="1:6" ht="20.25" customHeight="1">
      <c r="A30" s="26" t="s">
        <v>1</v>
      </c>
      <c r="B30" s="51">
        <f>B31+B33+B35+B37+B42</f>
        <v>5559603.8449999997</v>
      </c>
      <c r="C30" s="51">
        <f t="shared" ref="C30:F30" si="6">C31+C33+C35+C37+C42</f>
        <v>5332100</v>
      </c>
      <c r="D30" s="51">
        <f t="shared" si="6"/>
        <v>5343800</v>
      </c>
      <c r="E30" s="51">
        <f t="shared" si="6"/>
        <v>5376600</v>
      </c>
      <c r="F30" s="51">
        <f t="shared" si="6"/>
        <v>5421400</v>
      </c>
    </row>
    <row r="31" spans="1:6" ht="15.75" customHeight="1">
      <c r="A31" s="19" t="s">
        <v>51</v>
      </c>
      <c r="B31" s="51">
        <f>B32</f>
        <v>2944647.23</v>
      </c>
      <c r="C31" s="51">
        <f>C32</f>
        <v>4359200</v>
      </c>
      <c r="D31" s="51">
        <f>D32</f>
        <v>4485800</v>
      </c>
      <c r="E31" s="51">
        <f t="shared" ref="E31:F31" si="7">E32</f>
        <v>4529100</v>
      </c>
      <c r="F31" s="51">
        <f t="shared" si="7"/>
        <v>4573900</v>
      </c>
    </row>
    <row r="32" spans="1:6">
      <c r="A32" s="11" t="s">
        <v>71</v>
      </c>
      <c r="B32" s="39">
        <v>2944647.23</v>
      </c>
      <c r="C32" s="39">
        <v>4359200</v>
      </c>
      <c r="D32" s="39">
        <v>4485800</v>
      </c>
      <c r="E32" s="39">
        <v>4529100</v>
      </c>
      <c r="F32" s="39">
        <v>4573900</v>
      </c>
    </row>
    <row r="33" spans="1:6">
      <c r="A33" s="19" t="s">
        <v>53</v>
      </c>
      <c r="B33" s="51">
        <f>B34</f>
        <v>187995.315</v>
      </c>
      <c r="C33" s="51">
        <f>C34</f>
        <v>316800</v>
      </c>
      <c r="D33" s="51">
        <f>D34</f>
        <v>312200</v>
      </c>
      <c r="E33" s="51">
        <f t="shared" ref="E33:F33" si="8">E34</f>
        <v>312200</v>
      </c>
      <c r="F33" s="51">
        <f t="shared" si="8"/>
        <v>312200</v>
      </c>
    </row>
    <row r="34" spans="1:6">
      <c r="A34" s="11" t="s">
        <v>72</v>
      </c>
      <c r="B34" s="39">
        <v>187995.315</v>
      </c>
      <c r="C34" s="39">
        <v>316800</v>
      </c>
      <c r="D34" s="39">
        <v>312200</v>
      </c>
      <c r="E34" s="39">
        <v>312200</v>
      </c>
      <c r="F34" s="39">
        <v>312200</v>
      </c>
    </row>
    <row r="35" spans="1:6">
      <c r="A35" s="9" t="s">
        <v>50</v>
      </c>
      <c r="B35" s="51">
        <f>B36</f>
        <v>192091.3</v>
      </c>
      <c r="C35" s="51">
        <f>C36</f>
        <v>78900</v>
      </c>
      <c r="D35" s="51">
        <f>D36</f>
        <v>133700</v>
      </c>
      <c r="E35" s="51">
        <f t="shared" ref="E35:F35" si="9">E36</f>
        <v>133700</v>
      </c>
      <c r="F35" s="51">
        <f t="shared" si="9"/>
        <v>133700</v>
      </c>
    </row>
    <row r="36" spans="1:6" ht="26.4">
      <c r="A36" s="14" t="s">
        <v>73</v>
      </c>
      <c r="B36" s="39">
        <v>192091.3</v>
      </c>
      <c r="C36" s="39">
        <v>78900</v>
      </c>
      <c r="D36" s="39">
        <v>133700</v>
      </c>
      <c r="E36" s="39">
        <v>133700</v>
      </c>
      <c r="F36" s="39">
        <v>133700</v>
      </c>
    </row>
    <row r="37" spans="1:6">
      <c r="A37" s="26" t="s">
        <v>49</v>
      </c>
      <c r="B37" s="51">
        <f>B38+B39+B40+B41</f>
        <v>783747.19000000006</v>
      </c>
      <c r="C37" s="51">
        <f t="shared" ref="C37:F37" si="10">C38+C39+C40+C41</f>
        <v>427900</v>
      </c>
      <c r="D37" s="51">
        <f t="shared" si="10"/>
        <v>279000</v>
      </c>
      <c r="E37" s="51">
        <f t="shared" si="10"/>
        <v>268500</v>
      </c>
      <c r="F37" s="51">
        <f t="shared" si="10"/>
        <v>268500</v>
      </c>
    </row>
    <row r="38" spans="1:6">
      <c r="A38" s="14" t="s">
        <v>74</v>
      </c>
      <c r="B38" s="39">
        <v>70681.67</v>
      </c>
      <c r="C38" s="39">
        <v>37400</v>
      </c>
      <c r="D38" s="39">
        <v>46300</v>
      </c>
      <c r="E38" s="39">
        <v>46300</v>
      </c>
      <c r="F38" s="39">
        <v>46300</v>
      </c>
    </row>
    <row r="39" spans="1:6">
      <c r="A39" s="14" t="s">
        <v>75</v>
      </c>
      <c r="B39" s="39">
        <v>709897.61</v>
      </c>
      <c r="C39" s="39">
        <v>382500</v>
      </c>
      <c r="D39" s="39">
        <v>208000</v>
      </c>
      <c r="E39" s="39">
        <v>208000</v>
      </c>
      <c r="F39" s="39">
        <v>208000</v>
      </c>
    </row>
    <row r="40" spans="1:6">
      <c r="A40" s="14" t="s">
        <v>76</v>
      </c>
      <c r="B40" s="39">
        <v>2690</v>
      </c>
      <c r="C40" s="39">
        <v>8000</v>
      </c>
      <c r="D40" s="39">
        <v>14200</v>
      </c>
      <c r="E40" s="39">
        <v>14200</v>
      </c>
      <c r="F40" s="39">
        <v>14200</v>
      </c>
    </row>
    <row r="41" spans="1:6" ht="15" customHeight="1">
      <c r="A41" s="14" t="s">
        <v>78</v>
      </c>
      <c r="B41" s="39">
        <v>477.91</v>
      </c>
      <c r="C41" s="39">
        <v>0</v>
      </c>
      <c r="D41" s="39">
        <v>10500</v>
      </c>
      <c r="E41" s="39">
        <v>0</v>
      </c>
      <c r="F41" s="39">
        <v>0</v>
      </c>
    </row>
    <row r="42" spans="1:6">
      <c r="A42" s="26" t="s">
        <v>79</v>
      </c>
      <c r="B42" s="51">
        <f>B43</f>
        <v>1451122.81</v>
      </c>
      <c r="C42" s="51">
        <f>C43</f>
        <v>149300</v>
      </c>
      <c r="D42" s="51">
        <f>D43</f>
        <v>133100</v>
      </c>
      <c r="E42" s="51">
        <f t="shared" ref="E42:F42" si="11">E43</f>
        <v>133100</v>
      </c>
      <c r="F42" s="51">
        <f t="shared" si="11"/>
        <v>133100</v>
      </c>
    </row>
    <row r="43" spans="1:6">
      <c r="A43" s="14" t="s">
        <v>80</v>
      </c>
      <c r="B43" s="39">
        <v>1451122.81</v>
      </c>
      <c r="C43" s="39">
        <v>149300</v>
      </c>
      <c r="D43" s="39">
        <v>133100</v>
      </c>
      <c r="E43" s="39">
        <v>133100</v>
      </c>
      <c r="F43" s="39">
        <v>133100</v>
      </c>
    </row>
    <row r="46" spans="1:6" ht="15.75" customHeight="1">
      <c r="A46" s="94" t="s">
        <v>87</v>
      </c>
      <c r="B46" s="94"/>
      <c r="C46" s="94"/>
      <c r="D46" s="94"/>
      <c r="E46" s="94"/>
      <c r="F46" s="94"/>
    </row>
    <row r="47" spans="1:6" ht="17.399999999999999">
      <c r="A47" s="2"/>
      <c r="B47" s="2"/>
      <c r="C47" s="2"/>
      <c r="D47" s="2"/>
      <c r="E47" s="3"/>
      <c r="F47" s="3"/>
    </row>
    <row r="48" spans="1:6" ht="26.4">
      <c r="A48" s="16" t="s">
        <v>48</v>
      </c>
      <c r="B48" s="15" t="s">
        <v>93</v>
      </c>
      <c r="C48" s="16" t="s">
        <v>90</v>
      </c>
      <c r="D48" s="16" t="s">
        <v>91</v>
      </c>
      <c r="E48" s="16" t="s">
        <v>33</v>
      </c>
      <c r="F48" s="16" t="s">
        <v>94</v>
      </c>
    </row>
    <row r="49" spans="1:6">
      <c r="A49" s="26" t="s">
        <v>88</v>
      </c>
      <c r="B49" s="51">
        <f>B50</f>
        <v>0</v>
      </c>
      <c r="C49" s="51">
        <f t="shared" ref="C49" si="12">C50</f>
        <v>50000</v>
      </c>
      <c r="D49" s="51">
        <f>D50</f>
        <v>50000</v>
      </c>
      <c r="E49" s="51">
        <f t="shared" ref="E49:F49" si="13">E50</f>
        <v>0</v>
      </c>
      <c r="F49" s="51">
        <f t="shared" si="13"/>
        <v>0</v>
      </c>
    </row>
    <row r="50" spans="1:6" ht="26.4">
      <c r="A50" s="14" t="s">
        <v>73</v>
      </c>
      <c r="B50" s="39">
        <f>B16-B36</f>
        <v>0</v>
      </c>
      <c r="C50" s="39">
        <f t="shared" ref="C50:F50" si="14">C16-C36</f>
        <v>50000</v>
      </c>
      <c r="D50" s="39">
        <f t="shared" si="14"/>
        <v>50000</v>
      </c>
      <c r="E50" s="39">
        <f t="shared" si="14"/>
        <v>0</v>
      </c>
      <c r="F50" s="39">
        <f t="shared" si="14"/>
        <v>0</v>
      </c>
    </row>
  </sheetData>
  <mergeCells count="6">
    <mergeCell ref="A46:F46"/>
    <mergeCell ref="A1:F1"/>
    <mergeCell ref="A3:F3"/>
    <mergeCell ref="A5:F5"/>
    <mergeCell ref="A7:F7"/>
    <mergeCell ref="A27:F27"/>
  </mergeCells>
  <pageMargins left="0.7" right="0.7" top="0.31" bottom="0.3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B11" sqref="B11"/>
    </sheetView>
  </sheetViews>
  <sheetFormatPr defaultColWidth="9.109375" defaultRowHeight="14.4"/>
  <cols>
    <col min="1" max="1" width="37.6640625" style="37" customWidth="1"/>
    <col min="2" max="6" width="25.33203125" style="37" customWidth="1"/>
    <col min="7" max="16384" width="9.109375" style="37"/>
  </cols>
  <sheetData>
    <row r="1" spans="1:6" ht="42" customHeight="1">
      <c r="A1" s="94" t="s">
        <v>140</v>
      </c>
      <c r="B1" s="94"/>
      <c r="C1" s="94"/>
      <c r="D1" s="94"/>
      <c r="E1" s="94"/>
      <c r="F1" s="94"/>
    </row>
    <row r="2" spans="1:6" ht="18" customHeight="1">
      <c r="A2" s="2"/>
      <c r="B2" s="2"/>
      <c r="C2" s="2"/>
      <c r="D2" s="2"/>
      <c r="E2" s="2"/>
      <c r="F2" s="2"/>
    </row>
    <row r="3" spans="1:6" ht="15.6">
      <c r="A3" s="94" t="s">
        <v>18</v>
      </c>
      <c r="B3" s="94"/>
      <c r="C3" s="94"/>
      <c r="D3" s="94"/>
      <c r="E3" s="95"/>
      <c r="F3" s="95"/>
    </row>
    <row r="4" spans="1:6" ht="17.399999999999999">
      <c r="A4" s="2"/>
      <c r="B4" s="2"/>
      <c r="C4" s="2"/>
      <c r="D4" s="2"/>
      <c r="E4" s="3"/>
      <c r="F4" s="3"/>
    </row>
    <row r="5" spans="1:6" ht="18" customHeight="1">
      <c r="A5" s="94" t="s">
        <v>4</v>
      </c>
      <c r="B5" s="96"/>
      <c r="C5" s="96"/>
      <c r="D5" s="96"/>
      <c r="E5" s="96"/>
      <c r="F5" s="96"/>
    </row>
    <row r="6" spans="1:6" ht="17.399999999999999">
      <c r="A6" s="2"/>
      <c r="B6" s="2"/>
      <c r="C6" s="2"/>
      <c r="D6" s="2"/>
      <c r="E6" s="3"/>
      <c r="F6" s="3"/>
    </row>
    <row r="7" spans="1:6" ht="15.6">
      <c r="A7" s="94" t="s">
        <v>13</v>
      </c>
      <c r="B7" s="96"/>
      <c r="C7" s="96"/>
      <c r="D7" s="96"/>
      <c r="E7" s="96"/>
      <c r="F7" s="96"/>
    </row>
    <row r="8" spans="1:6" ht="17.399999999999999">
      <c r="A8" s="2"/>
      <c r="B8" s="2"/>
      <c r="C8" s="2"/>
      <c r="D8" s="2"/>
      <c r="E8" s="3"/>
      <c r="F8" s="3"/>
    </row>
    <row r="9" spans="1:6" ht="26.4">
      <c r="A9" s="16" t="s">
        <v>48</v>
      </c>
      <c r="B9" s="15" t="s">
        <v>93</v>
      </c>
      <c r="C9" s="16" t="s">
        <v>90</v>
      </c>
      <c r="D9" s="16" t="s">
        <v>91</v>
      </c>
      <c r="E9" s="16" t="s">
        <v>33</v>
      </c>
      <c r="F9" s="16" t="s">
        <v>94</v>
      </c>
    </row>
    <row r="10" spans="1:6" ht="15.75" customHeight="1">
      <c r="A10" s="9" t="s">
        <v>14</v>
      </c>
      <c r="B10" s="39">
        <f t="shared" ref="B10:F11" si="0">B11</f>
        <v>5559603.4400000004</v>
      </c>
      <c r="C10" s="39">
        <f t="shared" si="0"/>
        <v>5332100</v>
      </c>
      <c r="D10" s="39">
        <f t="shared" si="0"/>
        <v>5343800</v>
      </c>
      <c r="E10" s="39">
        <f t="shared" si="0"/>
        <v>5376600</v>
      </c>
      <c r="F10" s="39">
        <f t="shared" si="0"/>
        <v>5421400</v>
      </c>
    </row>
    <row r="11" spans="1:6" ht="15.75" customHeight="1">
      <c r="A11" s="9" t="s">
        <v>84</v>
      </c>
      <c r="B11" s="39">
        <f t="shared" si="0"/>
        <v>5559603.4400000004</v>
      </c>
      <c r="C11" s="39">
        <f t="shared" si="0"/>
        <v>5332100</v>
      </c>
      <c r="D11" s="39">
        <f t="shared" si="0"/>
        <v>5343800</v>
      </c>
      <c r="E11" s="39">
        <f t="shared" si="0"/>
        <v>5376600</v>
      </c>
      <c r="F11" s="39">
        <f t="shared" si="0"/>
        <v>5421400</v>
      </c>
    </row>
    <row r="12" spans="1:6">
      <c r="A12" s="14" t="s">
        <v>85</v>
      </c>
      <c r="B12" s="39">
        <f>5559603.44</f>
        <v>5559603.4400000004</v>
      </c>
      <c r="C12" s="39">
        <f>5332100</f>
        <v>5332100</v>
      </c>
      <c r="D12" s="39">
        <f>5343800</f>
        <v>5343800</v>
      </c>
      <c r="E12" s="39">
        <f>5376600</f>
        <v>5376600</v>
      </c>
      <c r="F12" s="39">
        <f>5421400</f>
        <v>5421400</v>
      </c>
    </row>
    <row r="13" spans="1:6">
      <c r="A13" s="30"/>
      <c r="B13" s="63"/>
      <c r="C13" s="63"/>
      <c r="D13" s="63"/>
      <c r="E13" s="63"/>
      <c r="F13" s="63"/>
    </row>
    <row r="15" spans="1:6" ht="15.75" customHeight="1">
      <c r="A15" s="94" t="s">
        <v>87</v>
      </c>
      <c r="B15" s="94"/>
      <c r="C15" s="94"/>
      <c r="D15" s="94"/>
      <c r="E15" s="94"/>
      <c r="F15" s="94"/>
    </row>
    <row r="16" spans="1:6" ht="17.399999999999999">
      <c r="A16" s="2"/>
      <c r="B16" s="2"/>
      <c r="C16" s="2"/>
      <c r="D16" s="2"/>
      <c r="E16" s="3"/>
      <c r="F16" s="3"/>
    </row>
    <row r="17" spans="1:6" ht="26.4">
      <c r="A17" s="16" t="s">
        <v>48</v>
      </c>
      <c r="B17" s="15" t="s">
        <v>93</v>
      </c>
      <c r="C17" s="16" t="s">
        <v>90</v>
      </c>
      <c r="D17" s="16" t="s">
        <v>91</v>
      </c>
      <c r="E17" s="16" t="s">
        <v>33</v>
      </c>
      <c r="F17" s="16" t="s">
        <v>94</v>
      </c>
    </row>
    <row r="18" spans="1:6">
      <c r="A18" s="26" t="s">
        <v>88</v>
      </c>
      <c r="B18" s="39">
        <f>B19</f>
        <v>0</v>
      </c>
      <c r="C18" s="39">
        <f t="shared" ref="C18" si="1">C19</f>
        <v>0</v>
      </c>
      <c r="D18" s="39">
        <f>D19</f>
        <v>0</v>
      </c>
      <c r="E18" s="39">
        <f t="shared" ref="E18:F18" si="2">E19</f>
        <v>0</v>
      </c>
      <c r="F18" s="39">
        <f t="shared" si="2"/>
        <v>0</v>
      </c>
    </row>
    <row r="19" spans="1:6">
      <c r="A19" s="14" t="s">
        <v>85</v>
      </c>
      <c r="B19" s="39"/>
      <c r="C19" s="39"/>
      <c r="D19" s="39"/>
      <c r="E19" s="39"/>
      <c r="F19" s="39"/>
    </row>
  </sheetData>
  <mergeCells count="5">
    <mergeCell ref="A1:F1"/>
    <mergeCell ref="A3:F3"/>
    <mergeCell ref="A5:F5"/>
    <mergeCell ref="A7:F7"/>
    <mergeCell ref="A15:F15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5"/>
  <sheetViews>
    <sheetView showGridLines="0" zoomScaleNormal="100" zoomScaleSheetLayoutView="110" workbookViewId="0">
      <pane ySplit="4" topLeftCell="A65" activePane="bottomLeft" state="frozen"/>
      <selection pane="bottomLeft" activeCell="A5" sqref="A5"/>
    </sheetView>
  </sheetViews>
  <sheetFormatPr defaultColWidth="10" defaultRowHeight="13.2"/>
  <cols>
    <col min="1" max="1" width="18.6640625" style="64" customWidth="1"/>
    <col min="2" max="2" width="60.88671875" style="64" bestFit="1" customWidth="1"/>
    <col min="3" max="7" width="15.88671875" style="64" customWidth="1"/>
    <col min="8" max="255" width="10" style="64"/>
    <col min="256" max="256" width="8.33203125" style="64" customWidth="1"/>
    <col min="257" max="257" width="18.6640625" style="64" customWidth="1"/>
    <col min="258" max="258" width="39.5546875" style="64" customWidth="1"/>
    <col min="259" max="263" width="15.88671875" style="64" customWidth="1"/>
    <col min="264" max="511" width="10" style="64"/>
    <col min="512" max="512" width="8.33203125" style="64" customWidth="1"/>
    <col min="513" max="513" width="18.6640625" style="64" customWidth="1"/>
    <col min="514" max="514" width="39.5546875" style="64" customWidth="1"/>
    <col min="515" max="519" width="15.88671875" style="64" customWidth="1"/>
    <col min="520" max="767" width="10" style="64"/>
    <col min="768" max="768" width="8.33203125" style="64" customWidth="1"/>
    <col min="769" max="769" width="18.6640625" style="64" customWidth="1"/>
    <col min="770" max="770" width="39.5546875" style="64" customWidth="1"/>
    <col min="771" max="775" width="15.88671875" style="64" customWidth="1"/>
    <col min="776" max="1023" width="10" style="64"/>
    <col min="1024" max="1024" width="8.33203125" style="64" customWidth="1"/>
    <col min="1025" max="1025" width="18.6640625" style="64" customWidth="1"/>
    <col min="1026" max="1026" width="39.5546875" style="64" customWidth="1"/>
    <col min="1027" max="1031" width="15.88671875" style="64" customWidth="1"/>
    <col min="1032" max="1279" width="10" style="64"/>
    <col min="1280" max="1280" width="8.33203125" style="64" customWidth="1"/>
    <col min="1281" max="1281" width="18.6640625" style="64" customWidth="1"/>
    <col min="1282" max="1282" width="39.5546875" style="64" customWidth="1"/>
    <col min="1283" max="1287" width="15.88671875" style="64" customWidth="1"/>
    <col min="1288" max="1535" width="10" style="64"/>
    <col min="1536" max="1536" width="8.33203125" style="64" customWidth="1"/>
    <col min="1537" max="1537" width="18.6640625" style="64" customWidth="1"/>
    <col min="1538" max="1538" width="39.5546875" style="64" customWidth="1"/>
    <col min="1539" max="1543" width="15.88671875" style="64" customWidth="1"/>
    <col min="1544" max="1791" width="10" style="64"/>
    <col min="1792" max="1792" width="8.33203125" style="64" customWidth="1"/>
    <col min="1793" max="1793" width="18.6640625" style="64" customWidth="1"/>
    <col min="1794" max="1794" width="39.5546875" style="64" customWidth="1"/>
    <col min="1795" max="1799" width="15.88671875" style="64" customWidth="1"/>
    <col min="1800" max="2047" width="10" style="64"/>
    <col min="2048" max="2048" width="8.33203125" style="64" customWidth="1"/>
    <col min="2049" max="2049" width="18.6640625" style="64" customWidth="1"/>
    <col min="2050" max="2050" width="39.5546875" style="64" customWidth="1"/>
    <col min="2051" max="2055" width="15.88671875" style="64" customWidth="1"/>
    <col min="2056" max="2303" width="10" style="64"/>
    <col min="2304" max="2304" width="8.33203125" style="64" customWidth="1"/>
    <col min="2305" max="2305" width="18.6640625" style="64" customWidth="1"/>
    <col min="2306" max="2306" width="39.5546875" style="64" customWidth="1"/>
    <col min="2307" max="2311" width="15.88671875" style="64" customWidth="1"/>
    <col min="2312" max="2559" width="10" style="64"/>
    <col min="2560" max="2560" width="8.33203125" style="64" customWidth="1"/>
    <col min="2561" max="2561" width="18.6640625" style="64" customWidth="1"/>
    <col min="2562" max="2562" width="39.5546875" style="64" customWidth="1"/>
    <col min="2563" max="2567" width="15.88671875" style="64" customWidth="1"/>
    <col min="2568" max="2815" width="10" style="64"/>
    <col min="2816" max="2816" width="8.33203125" style="64" customWidth="1"/>
    <col min="2817" max="2817" width="18.6640625" style="64" customWidth="1"/>
    <col min="2818" max="2818" width="39.5546875" style="64" customWidth="1"/>
    <col min="2819" max="2823" width="15.88671875" style="64" customWidth="1"/>
    <col min="2824" max="3071" width="10" style="64"/>
    <col min="3072" max="3072" width="8.33203125" style="64" customWidth="1"/>
    <col min="3073" max="3073" width="18.6640625" style="64" customWidth="1"/>
    <col min="3074" max="3074" width="39.5546875" style="64" customWidth="1"/>
    <col min="3075" max="3079" width="15.88671875" style="64" customWidth="1"/>
    <col min="3080" max="3327" width="10" style="64"/>
    <col min="3328" max="3328" width="8.33203125" style="64" customWidth="1"/>
    <col min="3329" max="3329" width="18.6640625" style="64" customWidth="1"/>
    <col min="3330" max="3330" width="39.5546875" style="64" customWidth="1"/>
    <col min="3331" max="3335" width="15.88671875" style="64" customWidth="1"/>
    <col min="3336" max="3583" width="10" style="64"/>
    <col min="3584" max="3584" width="8.33203125" style="64" customWidth="1"/>
    <col min="3585" max="3585" width="18.6640625" style="64" customWidth="1"/>
    <col min="3586" max="3586" width="39.5546875" style="64" customWidth="1"/>
    <col min="3587" max="3591" width="15.88671875" style="64" customWidth="1"/>
    <col min="3592" max="3839" width="10" style="64"/>
    <col min="3840" max="3840" width="8.33203125" style="64" customWidth="1"/>
    <col min="3841" max="3841" width="18.6640625" style="64" customWidth="1"/>
    <col min="3842" max="3842" width="39.5546875" style="64" customWidth="1"/>
    <col min="3843" max="3847" width="15.88671875" style="64" customWidth="1"/>
    <col min="3848" max="4095" width="10" style="64"/>
    <col min="4096" max="4096" width="8.33203125" style="64" customWidth="1"/>
    <col min="4097" max="4097" width="18.6640625" style="64" customWidth="1"/>
    <col min="4098" max="4098" width="39.5546875" style="64" customWidth="1"/>
    <col min="4099" max="4103" width="15.88671875" style="64" customWidth="1"/>
    <col min="4104" max="4351" width="10" style="64"/>
    <col min="4352" max="4352" width="8.33203125" style="64" customWidth="1"/>
    <col min="4353" max="4353" width="18.6640625" style="64" customWidth="1"/>
    <col min="4354" max="4354" width="39.5546875" style="64" customWidth="1"/>
    <col min="4355" max="4359" width="15.88671875" style="64" customWidth="1"/>
    <col min="4360" max="4607" width="10" style="64"/>
    <col min="4608" max="4608" width="8.33203125" style="64" customWidth="1"/>
    <col min="4609" max="4609" width="18.6640625" style="64" customWidth="1"/>
    <col min="4610" max="4610" width="39.5546875" style="64" customWidth="1"/>
    <col min="4611" max="4615" width="15.88671875" style="64" customWidth="1"/>
    <col min="4616" max="4863" width="10" style="64"/>
    <col min="4864" max="4864" width="8.33203125" style="64" customWidth="1"/>
    <col min="4865" max="4865" width="18.6640625" style="64" customWidth="1"/>
    <col min="4866" max="4866" width="39.5546875" style="64" customWidth="1"/>
    <col min="4867" max="4871" width="15.88671875" style="64" customWidth="1"/>
    <col min="4872" max="5119" width="10" style="64"/>
    <col min="5120" max="5120" width="8.33203125" style="64" customWidth="1"/>
    <col min="5121" max="5121" width="18.6640625" style="64" customWidth="1"/>
    <col min="5122" max="5122" width="39.5546875" style="64" customWidth="1"/>
    <col min="5123" max="5127" width="15.88671875" style="64" customWidth="1"/>
    <col min="5128" max="5375" width="10" style="64"/>
    <col min="5376" max="5376" width="8.33203125" style="64" customWidth="1"/>
    <col min="5377" max="5377" width="18.6640625" style="64" customWidth="1"/>
    <col min="5378" max="5378" width="39.5546875" style="64" customWidth="1"/>
    <col min="5379" max="5383" width="15.88671875" style="64" customWidth="1"/>
    <col min="5384" max="5631" width="10" style="64"/>
    <col min="5632" max="5632" width="8.33203125" style="64" customWidth="1"/>
    <col min="5633" max="5633" width="18.6640625" style="64" customWidth="1"/>
    <col min="5634" max="5634" width="39.5546875" style="64" customWidth="1"/>
    <col min="5635" max="5639" width="15.88671875" style="64" customWidth="1"/>
    <col min="5640" max="5887" width="10" style="64"/>
    <col min="5888" max="5888" width="8.33203125" style="64" customWidth="1"/>
    <col min="5889" max="5889" width="18.6640625" style="64" customWidth="1"/>
    <col min="5890" max="5890" width="39.5546875" style="64" customWidth="1"/>
    <col min="5891" max="5895" width="15.88671875" style="64" customWidth="1"/>
    <col min="5896" max="6143" width="10" style="64"/>
    <col min="6144" max="6144" width="8.33203125" style="64" customWidth="1"/>
    <col min="6145" max="6145" width="18.6640625" style="64" customWidth="1"/>
    <col min="6146" max="6146" width="39.5546875" style="64" customWidth="1"/>
    <col min="6147" max="6151" width="15.88671875" style="64" customWidth="1"/>
    <col min="6152" max="6399" width="10" style="64"/>
    <col min="6400" max="6400" width="8.33203125" style="64" customWidth="1"/>
    <col min="6401" max="6401" width="18.6640625" style="64" customWidth="1"/>
    <col min="6402" max="6402" width="39.5546875" style="64" customWidth="1"/>
    <col min="6403" max="6407" width="15.88671875" style="64" customWidth="1"/>
    <col min="6408" max="6655" width="10" style="64"/>
    <col min="6656" max="6656" width="8.33203125" style="64" customWidth="1"/>
    <col min="6657" max="6657" width="18.6640625" style="64" customWidth="1"/>
    <col min="6658" max="6658" width="39.5546875" style="64" customWidth="1"/>
    <col min="6659" max="6663" width="15.88671875" style="64" customWidth="1"/>
    <col min="6664" max="6911" width="10" style="64"/>
    <col min="6912" max="6912" width="8.33203125" style="64" customWidth="1"/>
    <col min="6913" max="6913" width="18.6640625" style="64" customWidth="1"/>
    <col min="6914" max="6914" width="39.5546875" style="64" customWidth="1"/>
    <col min="6915" max="6919" width="15.88671875" style="64" customWidth="1"/>
    <col min="6920" max="7167" width="10" style="64"/>
    <col min="7168" max="7168" width="8.33203125" style="64" customWidth="1"/>
    <col min="7169" max="7169" width="18.6640625" style="64" customWidth="1"/>
    <col min="7170" max="7170" width="39.5546875" style="64" customWidth="1"/>
    <col min="7171" max="7175" width="15.88671875" style="64" customWidth="1"/>
    <col min="7176" max="7423" width="10" style="64"/>
    <col min="7424" max="7424" width="8.33203125" style="64" customWidth="1"/>
    <col min="7425" max="7425" width="18.6640625" style="64" customWidth="1"/>
    <col min="7426" max="7426" width="39.5546875" style="64" customWidth="1"/>
    <col min="7427" max="7431" width="15.88671875" style="64" customWidth="1"/>
    <col min="7432" max="7679" width="10" style="64"/>
    <col min="7680" max="7680" width="8.33203125" style="64" customWidth="1"/>
    <col min="7681" max="7681" width="18.6640625" style="64" customWidth="1"/>
    <col min="7682" max="7682" width="39.5546875" style="64" customWidth="1"/>
    <col min="7683" max="7687" width="15.88671875" style="64" customWidth="1"/>
    <col min="7688" max="7935" width="10" style="64"/>
    <col min="7936" max="7936" width="8.33203125" style="64" customWidth="1"/>
    <col min="7937" max="7937" width="18.6640625" style="64" customWidth="1"/>
    <col min="7938" max="7938" width="39.5546875" style="64" customWidth="1"/>
    <col min="7939" max="7943" width="15.88671875" style="64" customWidth="1"/>
    <col min="7944" max="8191" width="10" style="64"/>
    <col min="8192" max="8192" width="8.33203125" style="64" customWidth="1"/>
    <col min="8193" max="8193" width="18.6640625" style="64" customWidth="1"/>
    <col min="8194" max="8194" width="39.5546875" style="64" customWidth="1"/>
    <col min="8195" max="8199" width="15.88671875" style="64" customWidth="1"/>
    <col min="8200" max="8447" width="10" style="64"/>
    <col min="8448" max="8448" width="8.33203125" style="64" customWidth="1"/>
    <col min="8449" max="8449" width="18.6640625" style="64" customWidth="1"/>
    <col min="8450" max="8450" width="39.5546875" style="64" customWidth="1"/>
    <col min="8451" max="8455" width="15.88671875" style="64" customWidth="1"/>
    <col min="8456" max="8703" width="10" style="64"/>
    <col min="8704" max="8704" width="8.33203125" style="64" customWidth="1"/>
    <col min="8705" max="8705" width="18.6640625" style="64" customWidth="1"/>
    <col min="8706" max="8706" width="39.5546875" style="64" customWidth="1"/>
    <col min="8707" max="8711" width="15.88671875" style="64" customWidth="1"/>
    <col min="8712" max="8959" width="10" style="64"/>
    <col min="8960" max="8960" width="8.33203125" style="64" customWidth="1"/>
    <col min="8961" max="8961" width="18.6640625" style="64" customWidth="1"/>
    <col min="8962" max="8962" width="39.5546875" style="64" customWidth="1"/>
    <col min="8963" max="8967" width="15.88671875" style="64" customWidth="1"/>
    <col min="8968" max="9215" width="10" style="64"/>
    <col min="9216" max="9216" width="8.33203125" style="64" customWidth="1"/>
    <col min="9217" max="9217" width="18.6640625" style="64" customWidth="1"/>
    <col min="9218" max="9218" width="39.5546875" style="64" customWidth="1"/>
    <col min="9219" max="9223" width="15.88671875" style="64" customWidth="1"/>
    <col min="9224" max="9471" width="10" style="64"/>
    <col min="9472" max="9472" width="8.33203125" style="64" customWidth="1"/>
    <col min="9473" max="9473" width="18.6640625" style="64" customWidth="1"/>
    <col min="9474" max="9474" width="39.5546875" style="64" customWidth="1"/>
    <col min="9475" max="9479" width="15.88671875" style="64" customWidth="1"/>
    <col min="9480" max="9727" width="10" style="64"/>
    <col min="9728" max="9728" width="8.33203125" style="64" customWidth="1"/>
    <col min="9729" max="9729" width="18.6640625" style="64" customWidth="1"/>
    <col min="9730" max="9730" width="39.5546875" style="64" customWidth="1"/>
    <col min="9731" max="9735" width="15.88671875" style="64" customWidth="1"/>
    <col min="9736" max="9983" width="10" style="64"/>
    <col min="9984" max="9984" width="8.33203125" style="64" customWidth="1"/>
    <col min="9985" max="9985" width="18.6640625" style="64" customWidth="1"/>
    <col min="9986" max="9986" width="39.5546875" style="64" customWidth="1"/>
    <col min="9987" max="9991" width="15.88671875" style="64" customWidth="1"/>
    <col min="9992" max="10239" width="10" style="64"/>
    <col min="10240" max="10240" width="8.33203125" style="64" customWidth="1"/>
    <col min="10241" max="10241" width="18.6640625" style="64" customWidth="1"/>
    <col min="10242" max="10242" width="39.5546875" style="64" customWidth="1"/>
    <col min="10243" max="10247" width="15.88671875" style="64" customWidth="1"/>
    <col min="10248" max="10495" width="10" style="64"/>
    <col min="10496" max="10496" width="8.33203125" style="64" customWidth="1"/>
    <col min="10497" max="10497" width="18.6640625" style="64" customWidth="1"/>
    <col min="10498" max="10498" width="39.5546875" style="64" customWidth="1"/>
    <col min="10499" max="10503" width="15.88671875" style="64" customWidth="1"/>
    <col min="10504" max="10751" width="10" style="64"/>
    <col min="10752" max="10752" width="8.33203125" style="64" customWidth="1"/>
    <col min="10753" max="10753" width="18.6640625" style="64" customWidth="1"/>
    <col min="10754" max="10754" width="39.5546875" style="64" customWidth="1"/>
    <col min="10755" max="10759" width="15.88671875" style="64" customWidth="1"/>
    <col min="10760" max="11007" width="10" style="64"/>
    <col min="11008" max="11008" width="8.33203125" style="64" customWidth="1"/>
    <col min="11009" max="11009" width="18.6640625" style="64" customWidth="1"/>
    <col min="11010" max="11010" width="39.5546875" style="64" customWidth="1"/>
    <col min="11011" max="11015" width="15.88671875" style="64" customWidth="1"/>
    <col min="11016" max="11263" width="10" style="64"/>
    <col min="11264" max="11264" width="8.33203125" style="64" customWidth="1"/>
    <col min="11265" max="11265" width="18.6640625" style="64" customWidth="1"/>
    <col min="11266" max="11266" width="39.5546875" style="64" customWidth="1"/>
    <col min="11267" max="11271" width="15.88671875" style="64" customWidth="1"/>
    <col min="11272" max="11519" width="10" style="64"/>
    <col min="11520" max="11520" width="8.33203125" style="64" customWidth="1"/>
    <col min="11521" max="11521" width="18.6640625" style="64" customWidth="1"/>
    <col min="11522" max="11522" width="39.5546875" style="64" customWidth="1"/>
    <col min="11523" max="11527" width="15.88671875" style="64" customWidth="1"/>
    <col min="11528" max="11775" width="10" style="64"/>
    <col min="11776" max="11776" width="8.33203125" style="64" customWidth="1"/>
    <col min="11777" max="11777" width="18.6640625" style="64" customWidth="1"/>
    <col min="11778" max="11778" width="39.5546875" style="64" customWidth="1"/>
    <col min="11779" max="11783" width="15.88671875" style="64" customWidth="1"/>
    <col min="11784" max="12031" width="10" style="64"/>
    <col min="12032" max="12032" width="8.33203125" style="64" customWidth="1"/>
    <col min="12033" max="12033" width="18.6640625" style="64" customWidth="1"/>
    <col min="12034" max="12034" width="39.5546875" style="64" customWidth="1"/>
    <col min="12035" max="12039" width="15.88671875" style="64" customWidth="1"/>
    <col min="12040" max="12287" width="10" style="64"/>
    <col min="12288" max="12288" width="8.33203125" style="64" customWidth="1"/>
    <col min="12289" max="12289" width="18.6640625" style="64" customWidth="1"/>
    <col min="12290" max="12290" width="39.5546875" style="64" customWidth="1"/>
    <col min="12291" max="12295" width="15.88671875" style="64" customWidth="1"/>
    <col min="12296" max="12543" width="10" style="64"/>
    <col min="12544" max="12544" width="8.33203125" style="64" customWidth="1"/>
    <col min="12545" max="12545" width="18.6640625" style="64" customWidth="1"/>
    <col min="12546" max="12546" width="39.5546875" style="64" customWidth="1"/>
    <col min="12547" max="12551" width="15.88671875" style="64" customWidth="1"/>
    <col min="12552" max="12799" width="10" style="64"/>
    <col min="12800" max="12800" width="8.33203125" style="64" customWidth="1"/>
    <col min="12801" max="12801" width="18.6640625" style="64" customWidth="1"/>
    <col min="12802" max="12802" width="39.5546875" style="64" customWidth="1"/>
    <col min="12803" max="12807" width="15.88671875" style="64" customWidth="1"/>
    <col min="12808" max="13055" width="10" style="64"/>
    <col min="13056" max="13056" width="8.33203125" style="64" customWidth="1"/>
    <col min="13057" max="13057" width="18.6640625" style="64" customWidth="1"/>
    <col min="13058" max="13058" width="39.5546875" style="64" customWidth="1"/>
    <col min="13059" max="13063" width="15.88671875" style="64" customWidth="1"/>
    <col min="13064" max="13311" width="10" style="64"/>
    <col min="13312" max="13312" width="8.33203125" style="64" customWidth="1"/>
    <col min="13313" max="13313" width="18.6640625" style="64" customWidth="1"/>
    <col min="13314" max="13314" width="39.5546875" style="64" customWidth="1"/>
    <col min="13315" max="13319" width="15.88671875" style="64" customWidth="1"/>
    <col min="13320" max="13567" width="10" style="64"/>
    <col min="13568" max="13568" width="8.33203125" style="64" customWidth="1"/>
    <col min="13569" max="13569" width="18.6640625" style="64" customWidth="1"/>
    <col min="13570" max="13570" width="39.5546875" style="64" customWidth="1"/>
    <col min="13571" max="13575" width="15.88671875" style="64" customWidth="1"/>
    <col min="13576" max="13823" width="10" style="64"/>
    <col min="13824" max="13824" width="8.33203125" style="64" customWidth="1"/>
    <col min="13825" max="13825" width="18.6640625" style="64" customWidth="1"/>
    <col min="13826" max="13826" width="39.5546875" style="64" customWidth="1"/>
    <col min="13827" max="13831" width="15.88671875" style="64" customWidth="1"/>
    <col min="13832" max="14079" width="10" style="64"/>
    <col min="14080" max="14080" width="8.33203125" style="64" customWidth="1"/>
    <col min="14081" max="14081" width="18.6640625" style="64" customWidth="1"/>
    <col min="14082" max="14082" width="39.5546875" style="64" customWidth="1"/>
    <col min="14083" max="14087" width="15.88671875" style="64" customWidth="1"/>
    <col min="14088" max="14335" width="10" style="64"/>
    <col min="14336" max="14336" width="8.33203125" style="64" customWidth="1"/>
    <col min="14337" max="14337" width="18.6640625" style="64" customWidth="1"/>
    <col min="14338" max="14338" width="39.5546875" style="64" customWidth="1"/>
    <col min="14339" max="14343" width="15.88671875" style="64" customWidth="1"/>
    <col min="14344" max="14591" width="10" style="64"/>
    <col min="14592" max="14592" width="8.33203125" style="64" customWidth="1"/>
    <col min="14593" max="14593" width="18.6640625" style="64" customWidth="1"/>
    <col min="14594" max="14594" width="39.5546875" style="64" customWidth="1"/>
    <col min="14595" max="14599" width="15.88671875" style="64" customWidth="1"/>
    <col min="14600" max="14847" width="10" style="64"/>
    <col min="14848" max="14848" width="8.33203125" style="64" customWidth="1"/>
    <col min="14849" max="14849" width="18.6640625" style="64" customWidth="1"/>
    <col min="14850" max="14850" width="39.5546875" style="64" customWidth="1"/>
    <col min="14851" max="14855" width="15.88671875" style="64" customWidth="1"/>
    <col min="14856" max="15103" width="10" style="64"/>
    <col min="15104" max="15104" width="8.33203125" style="64" customWidth="1"/>
    <col min="15105" max="15105" width="18.6640625" style="64" customWidth="1"/>
    <col min="15106" max="15106" width="39.5546875" style="64" customWidth="1"/>
    <col min="15107" max="15111" width="15.88671875" style="64" customWidth="1"/>
    <col min="15112" max="15359" width="10" style="64"/>
    <col min="15360" max="15360" width="8.33203125" style="64" customWidth="1"/>
    <col min="15361" max="15361" width="18.6640625" style="64" customWidth="1"/>
    <col min="15362" max="15362" width="39.5546875" style="64" customWidth="1"/>
    <col min="15363" max="15367" width="15.88671875" style="64" customWidth="1"/>
    <col min="15368" max="15615" width="10" style="64"/>
    <col min="15616" max="15616" width="8.33203125" style="64" customWidth="1"/>
    <col min="15617" max="15617" width="18.6640625" style="64" customWidth="1"/>
    <col min="15618" max="15618" width="39.5546875" style="64" customWidth="1"/>
    <col min="15619" max="15623" width="15.88671875" style="64" customWidth="1"/>
    <col min="15624" max="15871" width="10" style="64"/>
    <col min="15872" max="15872" width="8.33203125" style="64" customWidth="1"/>
    <col min="15873" max="15873" width="18.6640625" style="64" customWidth="1"/>
    <col min="15874" max="15874" width="39.5546875" style="64" customWidth="1"/>
    <col min="15875" max="15879" width="15.88671875" style="64" customWidth="1"/>
    <col min="15880" max="16127" width="10" style="64"/>
    <col min="16128" max="16128" width="8.33203125" style="64" customWidth="1"/>
    <col min="16129" max="16129" width="18.6640625" style="64" customWidth="1"/>
    <col min="16130" max="16130" width="39.5546875" style="64" customWidth="1"/>
    <col min="16131" max="16135" width="15.88671875" style="64" customWidth="1"/>
    <col min="16136" max="16384" width="10" style="64"/>
  </cols>
  <sheetData>
    <row r="1" spans="1:7" ht="18" customHeight="1">
      <c r="A1" s="94" t="s">
        <v>138</v>
      </c>
      <c r="B1" s="94"/>
      <c r="C1" s="94"/>
      <c r="D1" s="94"/>
      <c r="E1" s="94"/>
      <c r="F1" s="94"/>
      <c r="G1" s="94"/>
    </row>
    <row r="2" spans="1:7" ht="18" customHeight="1">
      <c r="A2" s="114" t="s">
        <v>17</v>
      </c>
      <c r="B2" s="114"/>
      <c r="C2" s="114"/>
      <c r="D2" s="114"/>
      <c r="E2" s="114"/>
      <c r="F2" s="114"/>
      <c r="G2" s="114"/>
    </row>
    <row r="3" spans="1:7" ht="18" customHeight="1">
      <c r="A3" s="67"/>
      <c r="C3" s="88">
        <f>5546904.71-C9</f>
        <v>-12699.05999999959</v>
      </c>
      <c r="D3" s="89">
        <f>5382100-D9</f>
        <v>50000</v>
      </c>
      <c r="E3" s="89">
        <f>5393800-E9</f>
        <v>50000</v>
      </c>
    </row>
    <row r="4" spans="1:7" s="65" customFormat="1" ht="26.4">
      <c r="A4" s="90" t="s">
        <v>19</v>
      </c>
      <c r="B4" s="90" t="s">
        <v>30</v>
      </c>
      <c r="C4" s="91" t="s">
        <v>93</v>
      </c>
      <c r="D4" s="91" t="s">
        <v>90</v>
      </c>
      <c r="E4" s="91" t="s">
        <v>91</v>
      </c>
      <c r="F4" s="91" t="s">
        <v>33</v>
      </c>
      <c r="G4" s="91" t="s">
        <v>94</v>
      </c>
    </row>
    <row r="5" spans="1:7" s="65" customFormat="1">
      <c r="A5" s="86" t="s">
        <v>89</v>
      </c>
      <c r="B5" s="86"/>
      <c r="C5" s="87"/>
      <c r="D5" s="87"/>
      <c r="E5" s="87"/>
      <c r="F5" s="87"/>
      <c r="G5" s="87"/>
    </row>
    <row r="6" spans="1:7" s="65" customFormat="1">
      <c r="A6" s="83" t="s">
        <v>136</v>
      </c>
      <c r="B6" s="68" t="s">
        <v>113</v>
      </c>
      <c r="C6" s="85">
        <f>C7</f>
        <v>-12699.060000000522</v>
      </c>
      <c r="D6" s="85">
        <f t="shared" ref="D6:G7" si="0">D7</f>
        <v>50000</v>
      </c>
      <c r="E6" s="85">
        <f t="shared" si="0"/>
        <v>50000</v>
      </c>
      <c r="F6" s="85">
        <f t="shared" si="0"/>
        <v>0</v>
      </c>
      <c r="G6" s="85">
        <f t="shared" si="0"/>
        <v>0</v>
      </c>
    </row>
    <row r="7" spans="1:7" s="65" customFormat="1">
      <c r="A7" s="84">
        <v>9</v>
      </c>
      <c r="B7" s="84" t="s">
        <v>86</v>
      </c>
      <c r="C7" s="85">
        <f>C8</f>
        <v>-12699.060000000522</v>
      </c>
      <c r="D7" s="85">
        <f t="shared" si="0"/>
        <v>50000</v>
      </c>
      <c r="E7" s="85">
        <f t="shared" si="0"/>
        <v>50000</v>
      </c>
      <c r="F7" s="85">
        <f t="shared" si="0"/>
        <v>0</v>
      </c>
      <c r="G7" s="85">
        <f t="shared" si="0"/>
        <v>0</v>
      </c>
    </row>
    <row r="8" spans="1:7" s="65" customFormat="1">
      <c r="A8" s="84">
        <v>92</v>
      </c>
      <c r="B8" s="84" t="s">
        <v>137</v>
      </c>
      <c r="C8" s="85">
        <f>' Račun prihoda i rashoda'!D40</f>
        <v>-12699.060000000522</v>
      </c>
      <c r="D8" s="85">
        <f>' Račun prihoda i rashoda'!E40</f>
        <v>50000</v>
      </c>
      <c r="E8" s="85">
        <f>' Račun prihoda i rashoda'!F40</f>
        <v>50000</v>
      </c>
      <c r="F8" s="85">
        <v>0</v>
      </c>
      <c r="G8" s="85">
        <v>0</v>
      </c>
    </row>
    <row r="9" spans="1:7" s="66" customFormat="1">
      <c r="A9" s="80"/>
      <c r="B9" s="80" t="s">
        <v>99</v>
      </c>
      <c r="C9" s="81">
        <v>5559603.7699999996</v>
      </c>
      <c r="D9" s="82">
        <v>5332100</v>
      </c>
      <c r="E9" s="82">
        <v>5343800</v>
      </c>
      <c r="F9" s="81">
        <v>5376600</v>
      </c>
      <c r="G9" s="81">
        <v>5421400</v>
      </c>
    </row>
    <row r="10" spans="1:7">
      <c r="A10" s="74" t="s">
        <v>100</v>
      </c>
      <c r="B10" s="74" t="s">
        <v>101</v>
      </c>
      <c r="C10" s="75">
        <v>5559603.7699999996</v>
      </c>
      <c r="D10" s="76">
        <v>5332100</v>
      </c>
      <c r="E10" s="76">
        <v>5343800</v>
      </c>
      <c r="F10" s="75">
        <v>5376600</v>
      </c>
      <c r="G10" s="75">
        <v>5421400</v>
      </c>
    </row>
    <row r="11" spans="1:7" ht="26.4">
      <c r="A11" s="77" t="s">
        <v>102</v>
      </c>
      <c r="B11" s="77" t="s">
        <v>103</v>
      </c>
      <c r="C11" s="78">
        <v>2744427.64</v>
      </c>
      <c r="D11" s="79">
        <v>4221100</v>
      </c>
      <c r="E11" s="79">
        <v>4110100</v>
      </c>
      <c r="F11" s="78">
        <v>4160600</v>
      </c>
      <c r="G11" s="78">
        <v>4199700</v>
      </c>
    </row>
    <row r="12" spans="1:7" s="66" customFormat="1">
      <c r="A12" s="68" t="s">
        <v>104</v>
      </c>
      <c r="B12" s="68" t="s">
        <v>105</v>
      </c>
      <c r="C12" s="69">
        <v>2641030.12</v>
      </c>
      <c r="D12" s="70">
        <v>4010700</v>
      </c>
      <c r="E12" s="70">
        <v>3909800</v>
      </c>
      <c r="F12" s="69">
        <v>3960300</v>
      </c>
      <c r="G12" s="69">
        <v>3999400</v>
      </c>
    </row>
    <row r="13" spans="1:7">
      <c r="A13" s="71" t="s">
        <v>106</v>
      </c>
      <c r="B13" s="71" t="s">
        <v>10</v>
      </c>
      <c r="C13" s="72">
        <v>2641030.12</v>
      </c>
      <c r="D13" s="73">
        <v>4010700</v>
      </c>
      <c r="E13" s="73">
        <v>3909800</v>
      </c>
      <c r="F13" s="72">
        <v>3960300</v>
      </c>
      <c r="G13" s="72">
        <v>3999400</v>
      </c>
    </row>
    <row r="14" spans="1:7">
      <c r="A14" s="71" t="s">
        <v>107</v>
      </c>
      <c r="B14" s="71" t="s">
        <v>11</v>
      </c>
      <c r="C14" s="72">
        <v>1487163.78</v>
      </c>
      <c r="D14" s="73">
        <v>1634000</v>
      </c>
      <c r="E14" s="73">
        <v>1991500</v>
      </c>
      <c r="F14" s="72">
        <v>2004500</v>
      </c>
      <c r="G14" s="72">
        <v>2004500</v>
      </c>
    </row>
    <row r="15" spans="1:7">
      <c r="A15" s="71" t="s">
        <v>108</v>
      </c>
      <c r="B15" s="71" t="s">
        <v>20</v>
      </c>
      <c r="C15" s="72">
        <v>1152109.97</v>
      </c>
      <c r="D15" s="73">
        <v>2060500</v>
      </c>
      <c r="E15" s="73">
        <v>1916000</v>
      </c>
      <c r="F15" s="72">
        <v>1953500</v>
      </c>
      <c r="G15" s="72">
        <v>1992600</v>
      </c>
    </row>
    <row r="16" spans="1:7">
      <c r="A16" s="71" t="s">
        <v>109</v>
      </c>
      <c r="B16" s="71" t="s">
        <v>70</v>
      </c>
      <c r="C16" s="72">
        <v>1756.37</v>
      </c>
      <c r="D16" s="73">
        <v>316200</v>
      </c>
      <c r="E16" s="73">
        <v>2300</v>
      </c>
      <c r="F16" s="72">
        <v>2300</v>
      </c>
      <c r="G16" s="72">
        <v>2300</v>
      </c>
    </row>
    <row r="17" spans="1:7" s="66" customFormat="1">
      <c r="A17" s="68" t="s">
        <v>110</v>
      </c>
      <c r="B17" s="68" t="s">
        <v>111</v>
      </c>
      <c r="C17" s="69">
        <v>62579.01</v>
      </c>
      <c r="D17" s="70">
        <v>208600</v>
      </c>
      <c r="E17" s="70">
        <v>199300</v>
      </c>
      <c r="F17" s="69">
        <v>199300</v>
      </c>
      <c r="G17" s="69">
        <v>199300</v>
      </c>
    </row>
    <row r="18" spans="1:7">
      <c r="A18" s="71" t="s">
        <v>106</v>
      </c>
      <c r="B18" s="71" t="s">
        <v>10</v>
      </c>
      <c r="C18" s="72">
        <v>62579.01</v>
      </c>
      <c r="D18" s="73">
        <v>208600</v>
      </c>
      <c r="E18" s="73">
        <v>199300</v>
      </c>
      <c r="F18" s="72">
        <v>199300</v>
      </c>
      <c r="G18" s="72">
        <v>199300</v>
      </c>
    </row>
    <row r="19" spans="1:7">
      <c r="A19" s="71" t="s">
        <v>107</v>
      </c>
      <c r="B19" s="71" t="s">
        <v>11</v>
      </c>
      <c r="C19" s="72">
        <v>9790.69</v>
      </c>
      <c r="D19" s="73">
        <v>19800</v>
      </c>
      <c r="E19" s="73">
        <v>20500</v>
      </c>
      <c r="F19" s="72">
        <v>20500</v>
      </c>
      <c r="G19" s="72">
        <v>20500</v>
      </c>
    </row>
    <row r="20" spans="1:7">
      <c r="A20" s="71" t="s">
        <v>108</v>
      </c>
      <c r="B20" s="71" t="s">
        <v>20</v>
      </c>
      <c r="C20" s="72">
        <v>52122.39</v>
      </c>
      <c r="D20" s="73">
        <v>185900</v>
      </c>
      <c r="E20" s="73">
        <v>176500</v>
      </c>
      <c r="F20" s="72">
        <v>176500</v>
      </c>
      <c r="G20" s="72">
        <v>176500</v>
      </c>
    </row>
    <row r="21" spans="1:7">
      <c r="A21" s="71" t="s">
        <v>109</v>
      </c>
      <c r="B21" s="71" t="s">
        <v>70</v>
      </c>
      <c r="C21" s="72">
        <v>665.93</v>
      </c>
      <c r="D21" s="73">
        <v>2900</v>
      </c>
      <c r="E21" s="73">
        <v>2300</v>
      </c>
      <c r="F21" s="72">
        <v>2300</v>
      </c>
      <c r="G21" s="72">
        <v>2300</v>
      </c>
    </row>
    <row r="22" spans="1:7" s="66" customFormat="1">
      <c r="A22" s="68" t="s">
        <v>112</v>
      </c>
      <c r="B22" s="68" t="s">
        <v>113</v>
      </c>
      <c r="C22" s="69">
        <v>40818.51</v>
      </c>
      <c r="D22" s="70">
        <v>1800</v>
      </c>
      <c r="E22" s="70">
        <v>1000</v>
      </c>
      <c r="F22" s="69">
        <v>1000</v>
      </c>
      <c r="G22" s="69">
        <v>1000</v>
      </c>
    </row>
    <row r="23" spans="1:7">
      <c r="A23" s="71" t="s">
        <v>106</v>
      </c>
      <c r="B23" s="71" t="s">
        <v>10</v>
      </c>
      <c r="C23" s="72">
        <v>40818.51</v>
      </c>
      <c r="D23" s="73">
        <v>1800</v>
      </c>
      <c r="E23" s="73">
        <v>1000</v>
      </c>
      <c r="F23" s="72">
        <v>1000</v>
      </c>
      <c r="G23" s="72">
        <v>1000</v>
      </c>
    </row>
    <row r="24" spans="1:7">
      <c r="A24" s="71" t="s">
        <v>107</v>
      </c>
      <c r="B24" s="71" t="s">
        <v>11</v>
      </c>
      <c r="C24" s="72">
        <v>1846.97</v>
      </c>
      <c r="D24" s="73">
        <v>1800</v>
      </c>
      <c r="E24" s="73">
        <v>1000</v>
      </c>
      <c r="F24" s="72">
        <v>1000</v>
      </c>
      <c r="G24" s="72">
        <v>1000</v>
      </c>
    </row>
    <row r="25" spans="1:7">
      <c r="A25" s="71" t="s">
        <v>108</v>
      </c>
      <c r="B25" s="71" t="s">
        <v>20</v>
      </c>
      <c r="C25" s="72">
        <v>38971.54</v>
      </c>
      <c r="D25" s="73">
        <v>0</v>
      </c>
      <c r="E25" s="73">
        <v>0</v>
      </c>
      <c r="F25" s="72">
        <v>0</v>
      </c>
      <c r="G25" s="72">
        <v>0</v>
      </c>
    </row>
    <row r="26" spans="1:7" s="66" customFormat="1">
      <c r="A26" s="68" t="s">
        <v>114</v>
      </c>
      <c r="B26" s="68" t="s">
        <v>115</v>
      </c>
      <c r="C26" s="69">
        <v>0</v>
      </c>
      <c r="D26" s="70">
        <v>0</v>
      </c>
      <c r="E26" s="70">
        <v>0</v>
      </c>
      <c r="F26" s="69">
        <v>0</v>
      </c>
      <c r="G26" s="69">
        <v>0</v>
      </c>
    </row>
    <row r="27" spans="1:7">
      <c r="A27" s="71" t="s">
        <v>106</v>
      </c>
      <c r="B27" s="71" t="s">
        <v>10</v>
      </c>
      <c r="C27" s="72">
        <v>0</v>
      </c>
      <c r="D27" s="73">
        <v>0</v>
      </c>
      <c r="E27" s="73">
        <v>0</v>
      </c>
      <c r="F27" s="72">
        <v>0</v>
      </c>
      <c r="G27" s="72">
        <v>0</v>
      </c>
    </row>
    <row r="28" spans="1:7">
      <c r="A28" s="71" t="s">
        <v>108</v>
      </c>
      <c r="B28" s="71" t="s">
        <v>20</v>
      </c>
      <c r="C28" s="72">
        <v>0</v>
      </c>
      <c r="D28" s="73">
        <v>0</v>
      </c>
      <c r="E28" s="73">
        <v>0</v>
      </c>
      <c r="F28" s="72">
        <v>0</v>
      </c>
      <c r="G28" s="72">
        <v>0</v>
      </c>
    </row>
    <row r="29" spans="1:7" ht="26.4">
      <c r="A29" s="77" t="s">
        <v>116</v>
      </c>
      <c r="B29" s="77" t="s">
        <v>117</v>
      </c>
      <c r="C29" s="78">
        <v>1249268.54</v>
      </c>
      <c r="D29" s="79">
        <v>704100</v>
      </c>
      <c r="E29" s="79">
        <v>879100</v>
      </c>
      <c r="F29" s="78">
        <v>859200</v>
      </c>
      <c r="G29" s="78">
        <v>862800</v>
      </c>
    </row>
    <row r="30" spans="1:7" s="66" customFormat="1">
      <c r="A30" s="68" t="s">
        <v>104</v>
      </c>
      <c r="B30" s="68" t="s">
        <v>105</v>
      </c>
      <c r="C30" s="69">
        <v>122551.96</v>
      </c>
      <c r="D30" s="70">
        <v>252000</v>
      </c>
      <c r="E30" s="70">
        <v>360000</v>
      </c>
      <c r="F30" s="69">
        <v>350600</v>
      </c>
      <c r="G30" s="69">
        <v>354200</v>
      </c>
    </row>
    <row r="31" spans="1:7">
      <c r="A31" s="71" t="s">
        <v>106</v>
      </c>
      <c r="B31" s="71" t="s">
        <v>10</v>
      </c>
      <c r="C31" s="72">
        <v>122551.96</v>
      </c>
      <c r="D31" s="73">
        <v>252000</v>
      </c>
      <c r="E31" s="73">
        <v>360000</v>
      </c>
      <c r="F31" s="72">
        <v>350600</v>
      </c>
      <c r="G31" s="72">
        <v>354200</v>
      </c>
    </row>
    <row r="32" spans="1:7">
      <c r="A32" s="71" t="s">
        <v>108</v>
      </c>
      <c r="B32" s="71" t="s">
        <v>20</v>
      </c>
      <c r="C32" s="72">
        <v>122551.96</v>
      </c>
      <c r="D32" s="73">
        <v>252000</v>
      </c>
      <c r="E32" s="73">
        <v>360000</v>
      </c>
      <c r="F32" s="72">
        <v>350600</v>
      </c>
      <c r="G32" s="72">
        <v>354200</v>
      </c>
    </row>
    <row r="33" spans="1:7">
      <c r="A33" s="71" t="s">
        <v>109</v>
      </c>
      <c r="B33" s="71" t="s">
        <v>70</v>
      </c>
      <c r="C33" s="72">
        <v>0</v>
      </c>
      <c r="D33" s="73">
        <v>0</v>
      </c>
      <c r="E33" s="73">
        <v>0</v>
      </c>
      <c r="F33" s="72">
        <v>0</v>
      </c>
      <c r="G33" s="72">
        <v>0</v>
      </c>
    </row>
    <row r="34" spans="1:7" s="66" customFormat="1">
      <c r="A34" s="68" t="s">
        <v>110</v>
      </c>
      <c r="B34" s="68" t="s">
        <v>111</v>
      </c>
      <c r="C34" s="69">
        <v>125161.3</v>
      </c>
      <c r="D34" s="70">
        <v>98300</v>
      </c>
      <c r="E34" s="70">
        <v>97900</v>
      </c>
      <c r="F34" s="69">
        <v>97900</v>
      </c>
      <c r="G34" s="69">
        <v>97900</v>
      </c>
    </row>
    <row r="35" spans="1:7">
      <c r="A35" s="71" t="s">
        <v>106</v>
      </c>
      <c r="B35" s="71" t="s">
        <v>10</v>
      </c>
      <c r="C35" s="72">
        <v>125161.3</v>
      </c>
      <c r="D35" s="73">
        <v>98300</v>
      </c>
      <c r="E35" s="73">
        <v>97900</v>
      </c>
      <c r="F35" s="72">
        <v>97900</v>
      </c>
      <c r="G35" s="72">
        <v>97900</v>
      </c>
    </row>
    <row r="36" spans="1:7">
      <c r="A36" s="71" t="s">
        <v>108</v>
      </c>
      <c r="B36" s="71" t="s">
        <v>20</v>
      </c>
      <c r="C36" s="72">
        <v>122868.06</v>
      </c>
      <c r="D36" s="73">
        <v>98200</v>
      </c>
      <c r="E36" s="73">
        <v>97800</v>
      </c>
      <c r="F36" s="72">
        <v>97800</v>
      </c>
      <c r="G36" s="72">
        <v>97800</v>
      </c>
    </row>
    <row r="37" spans="1:7">
      <c r="A37" s="71" t="s">
        <v>109</v>
      </c>
      <c r="B37" s="71" t="s">
        <v>70</v>
      </c>
      <c r="C37" s="72">
        <v>2293.2399999999998</v>
      </c>
      <c r="D37" s="73">
        <v>100</v>
      </c>
      <c r="E37" s="73">
        <v>100</v>
      </c>
      <c r="F37" s="72">
        <v>100</v>
      </c>
      <c r="G37" s="72">
        <v>100</v>
      </c>
    </row>
    <row r="38" spans="1:7" s="66" customFormat="1">
      <c r="A38" s="68" t="s">
        <v>112</v>
      </c>
      <c r="B38" s="68" t="s">
        <v>113</v>
      </c>
      <c r="C38" s="69">
        <v>151272.79</v>
      </c>
      <c r="D38" s="70">
        <v>72600</v>
      </c>
      <c r="E38" s="70">
        <v>128200</v>
      </c>
      <c r="F38" s="69">
        <v>128200</v>
      </c>
      <c r="G38" s="69">
        <v>128200</v>
      </c>
    </row>
    <row r="39" spans="1:7">
      <c r="A39" s="71" t="s">
        <v>106</v>
      </c>
      <c r="B39" s="71" t="s">
        <v>10</v>
      </c>
      <c r="C39" s="72">
        <v>151272.79</v>
      </c>
      <c r="D39" s="73">
        <v>72600</v>
      </c>
      <c r="E39" s="73">
        <v>128200</v>
      </c>
      <c r="F39" s="72">
        <v>128200</v>
      </c>
      <c r="G39" s="72">
        <v>128200</v>
      </c>
    </row>
    <row r="40" spans="1:7">
      <c r="A40" s="71" t="s">
        <v>108</v>
      </c>
      <c r="B40" s="71" t="s">
        <v>20</v>
      </c>
      <c r="C40" s="72">
        <v>151250.79</v>
      </c>
      <c r="D40" s="73">
        <v>72600</v>
      </c>
      <c r="E40" s="73">
        <v>128200</v>
      </c>
      <c r="F40" s="72">
        <v>128200</v>
      </c>
      <c r="G40" s="72">
        <v>128200</v>
      </c>
    </row>
    <row r="41" spans="1:7">
      <c r="A41" s="71" t="s">
        <v>109</v>
      </c>
      <c r="B41" s="71" t="s">
        <v>70</v>
      </c>
      <c r="C41" s="72">
        <v>22</v>
      </c>
      <c r="D41" s="73">
        <v>0</v>
      </c>
      <c r="E41" s="73">
        <v>0</v>
      </c>
      <c r="F41" s="72">
        <v>0</v>
      </c>
      <c r="G41" s="72">
        <v>0</v>
      </c>
    </row>
    <row r="42" spans="1:7" s="66" customFormat="1">
      <c r="A42" s="68" t="s">
        <v>118</v>
      </c>
      <c r="B42" s="68" t="s">
        <v>119</v>
      </c>
      <c r="C42" s="69">
        <v>70681.67</v>
      </c>
      <c r="D42" s="70">
        <v>37400</v>
      </c>
      <c r="E42" s="70">
        <v>46300</v>
      </c>
      <c r="F42" s="69">
        <v>46300</v>
      </c>
      <c r="G42" s="69">
        <v>46300</v>
      </c>
    </row>
    <row r="43" spans="1:7">
      <c r="A43" s="71" t="s">
        <v>106</v>
      </c>
      <c r="B43" s="71" t="s">
        <v>10</v>
      </c>
      <c r="C43" s="72">
        <v>70681.67</v>
      </c>
      <c r="D43" s="73">
        <v>37400</v>
      </c>
      <c r="E43" s="73">
        <v>46300</v>
      </c>
      <c r="F43" s="72">
        <v>46300</v>
      </c>
      <c r="G43" s="72">
        <v>46300</v>
      </c>
    </row>
    <row r="44" spans="1:7">
      <c r="A44" s="71" t="s">
        <v>107</v>
      </c>
      <c r="B44" s="71" t="s">
        <v>11</v>
      </c>
      <c r="C44" s="72">
        <v>0</v>
      </c>
      <c r="D44" s="73">
        <v>7200</v>
      </c>
      <c r="E44" s="73">
        <v>0</v>
      </c>
      <c r="F44" s="72">
        <v>0</v>
      </c>
      <c r="G44" s="72">
        <v>0</v>
      </c>
    </row>
    <row r="45" spans="1:7">
      <c r="A45" s="71" t="s">
        <v>108</v>
      </c>
      <c r="B45" s="71" t="s">
        <v>20</v>
      </c>
      <c r="C45" s="72">
        <v>70681.67</v>
      </c>
      <c r="D45" s="73">
        <v>30200</v>
      </c>
      <c r="E45" s="73">
        <v>41300</v>
      </c>
      <c r="F45" s="72">
        <v>41300</v>
      </c>
      <c r="G45" s="72">
        <v>41300</v>
      </c>
    </row>
    <row r="46" spans="1:7">
      <c r="A46" s="71" t="s">
        <v>109</v>
      </c>
      <c r="B46" s="71" t="s">
        <v>70</v>
      </c>
      <c r="C46" s="72">
        <v>0</v>
      </c>
      <c r="D46" s="73">
        <v>0</v>
      </c>
      <c r="E46" s="73">
        <v>0</v>
      </c>
      <c r="F46" s="72">
        <v>0</v>
      </c>
      <c r="G46" s="72">
        <v>0</v>
      </c>
    </row>
    <row r="47" spans="1:7">
      <c r="A47" s="71" t="s">
        <v>120</v>
      </c>
      <c r="B47" s="71" t="s">
        <v>97</v>
      </c>
      <c r="C47" s="72">
        <v>0</v>
      </c>
      <c r="D47" s="73">
        <v>0</v>
      </c>
      <c r="E47" s="73">
        <v>5000</v>
      </c>
      <c r="F47" s="72">
        <v>5000</v>
      </c>
      <c r="G47" s="72">
        <v>5000</v>
      </c>
    </row>
    <row r="48" spans="1:7" s="66" customFormat="1">
      <c r="A48" s="68" t="s">
        <v>121</v>
      </c>
      <c r="B48" s="68" t="s">
        <v>122</v>
      </c>
      <c r="C48" s="69">
        <v>709897.61</v>
      </c>
      <c r="D48" s="70">
        <v>186600</v>
      </c>
      <c r="E48" s="70">
        <v>189000</v>
      </c>
      <c r="F48" s="69">
        <v>189000</v>
      </c>
      <c r="G48" s="69">
        <v>189000</v>
      </c>
    </row>
    <row r="49" spans="1:7">
      <c r="A49" s="71" t="s">
        <v>106</v>
      </c>
      <c r="B49" s="71" t="s">
        <v>10</v>
      </c>
      <c r="C49" s="72">
        <v>709897.61</v>
      </c>
      <c r="D49" s="73">
        <v>186600</v>
      </c>
      <c r="E49" s="73">
        <v>189000</v>
      </c>
      <c r="F49" s="72">
        <v>189000</v>
      </c>
      <c r="G49" s="72">
        <v>189000</v>
      </c>
    </row>
    <row r="50" spans="1:7">
      <c r="A50" s="71" t="s">
        <v>108</v>
      </c>
      <c r="B50" s="71" t="s">
        <v>20</v>
      </c>
      <c r="C50" s="72">
        <v>709897.61</v>
      </c>
      <c r="D50" s="73">
        <v>186600</v>
      </c>
      <c r="E50" s="73">
        <v>189000</v>
      </c>
      <c r="F50" s="72">
        <v>189000</v>
      </c>
      <c r="G50" s="72">
        <v>189000</v>
      </c>
    </row>
    <row r="51" spans="1:7">
      <c r="A51" s="71" t="s">
        <v>109</v>
      </c>
      <c r="B51" s="71" t="s">
        <v>70</v>
      </c>
      <c r="C51" s="72">
        <v>0</v>
      </c>
      <c r="D51" s="73">
        <v>0</v>
      </c>
      <c r="E51" s="73">
        <v>0</v>
      </c>
      <c r="F51" s="72">
        <v>0</v>
      </c>
      <c r="G51" s="72">
        <v>0</v>
      </c>
    </row>
    <row r="52" spans="1:7" s="66" customFormat="1">
      <c r="A52" s="68" t="s">
        <v>123</v>
      </c>
      <c r="B52" s="68" t="s">
        <v>124</v>
      </c>
      <c r="C52" s="69">
        <v>2690.09</v>
      </c>
      <c r="D52" s="70">
        <v>8000</v>
      </c>
      <c r="E52" s="70">
        <v>14200</v>
      </c>
      <c r="F52" s="69">
        <v>14200</v>
      </c>
      <c r="G52" s="69">
        <v>14200</v>
      </c>
    </row>
    <row r="53" spans="1:7">
      <c r="A53" s="71" t="s">
        <v>106</v>
      </c>
      <c r="B53" s="71" t="s">
        <v>10</v>
      </c>
      <c r="C53" s="72">
        <v>2690.09</v>
      </c>
      <c r="D53" s="73">
        <v>8000</v>
      </c>
      <c r="E53" s="73">
        <v>14200</v>
      </c>
      <c r="F53" s="72">
        <v>14200</v>
      </c>
      <c r="G53" s="72">
        <v>14200</v>
      </c>
    </row>
    <row r="54" spans="1:7">
      <c r="A54" s="71" t="s">
        <v>108</v>
      </c>
      <c r="B54" s="71" t="s">
        <v>20</v>
      </c>
      <c r="C54" s="72">
        <v>2690.09</v>
      </c>
      <c r="D54" s="73">
        <v>8000</v>
      </c>
      <c r="E54" s="73">
        <v>14200</v>
      </c>
      <c r="F54" s="72">
        <v>14200</v>
      </c>
      <c r="G54" s="72">
        <v>14200</v>
      </c>
    </row>
    <row r="55" spans="1:7">
      <c r="A55" s="71" t="s">
        <v>109</v>
      </c>
      <c r="B55" s="71" t="s">
        <v>70</v>
      </c>
      <c r="C55" s="72">
        <v>0</v>
      </c>
      <c r="D55" s="73">
        <v>0</v>
      </c>
      <c r="E55" s="73">
        <v>0</v>
      </c>
      <c r="F55" s="72">
        <v>0</v>
      </c>
      <c r="G55" s="72">
        <v>0</v>
      </c>
    </row>
    <row r="56" spans="1:7" s="66" customFormat="1">
      <c r="A56" s="68" t="s">
        <v>114</v>
      </c>
      <c r="B56" s="68" t="s">
        <v>115</v>
      </c>
      <c r="C56" s="69">
        <v>0</v>
      </c>
      <c r="D56" s="70">
        <v>0</v>
      </c>
      <c r="E56" s="70">
        <v>0</v>
      </c>
      <c r="F56" s="69">
        <v>0</v>
      </c>
      <c r="G56" s="69">
        <v>0</v>
      </c>
    </row>
    <row r="57" spans="1:7">
      <c r="A57" s="71" t="s">
        <v>106</v>
      </c>
      <c r="B57" s="71" t="s">
        <v>10</v>
      </c>
      <c r="C57" s="72">
        <v>0</v>
      </c>
      <c r="D57" s="73">
        <v>0</v>
      </c>
      <c r="E57" s="73">
        <v>0</v>
      </c>
      <c r="F57" s="72">
        <v>0</v>
      </c>
      <c r="G57" s="72">
        <v>0</v>
      </c>
    </row>
    <row r="58" spans="1:7">
      <c r="A58" s="71" t="s">
        <v>108</v>
      </c>
      <c r="B58" s="71" t="s">
        <v>20</v>
      </c>
      <c r="C58" s="72">
        <v>0</v>
      </c>
      <c r="D58" s="73">
        <v>0</v>
      </c>
      <c r="E58" s="73">
        <v>0</v>
      </c>
      <c r="F58" s="72">
        <v>0</v>
      </c>
      <c r="G58" s="72">
        <v>0</v>
      </c>
    </row>
    <row r="59" spans="1:7" s="66" customFormat="1">
      <c r="A59" s="68" t="s">
        <v>125</v>
      </c>
      <c r="B59" s="68" t="s">
        <v>126</v>
      </c>
      <c r="C59" s="69">
        <v>477.91</v>
      </c>
      <c r="D59" s="70">
        <v>0</v>
      </c>
      <c r="E59" s="70">
        <v>10500</v>
      </c>
      <c r="F59" s="69">
        <v>0</v>
      </c>
      <c r="G59" s="69">
        <v>0</v>
      </c>
    </row>
    <row r="60" spans="1:7">
      <c r="A60" s="71" t="s">
        <v>106</v>
      </c>
      <c r="B60" s="71" t="s">
        <v>10</v>
      </c>
      <c r="C60" s="72">
        <v>477.91</v>
      </c>
      <c r="D60" s="73">
        <v>0</v>
      </c>
      <c r="E60" s="73">
        <v>10500</v>
      </c>
      <c r="F60" s="72">
        <v>0</v>
      </c>
      <c r="G60" s="72">
        <v>0</v>
      </c>
    </row>
    <row r="61" spans="1:7">
      <c r="A61" s="71" t="s">
        <v>108</v>
      </c>
      <c r="B61" s="71" t="s">
        <v>20</v>
      </c>
      <c r="C61" s="72">
        <v>477.91</v>
      </c>
      <c r="D61" s="73">
        <v>0</v>
      </c>
      <c r="E61" s="73">
        <v>10500</v>
      </c>
      <c r="F61" s="72">
        <v>0</v>
      </c>
      <c r="G61" s="72">
        <v>0</v>
      </c>
    </row>
    <row r="62" spans="1:7" s="66" customFormat="1">
      <c r="A62" s="68" t="s">
        <v>127</v>
      </c>
      <c r="B62" s="68" t="s">
        <v>128</v>
      </c>
      <c r="C62" s="69">
        <v>66535.210000000006</v>
      </c>
      <c r="D62" s="70">
        <v>49200</v>
      </c>
      <c r="E62" s="70">
        <v>33000</v>
      </c>
      <c r="F62" s="69">
        <v>33000</v>
      </c>
      <c r="G62" s="69">
        <v>33000</v>
      </c>
    </row>
    <row r="63" spans="1:7">
      <c r="A63" s="71" t="s">
        <v>106</v>
      </c>
      <c r="B63" s="71" t="s">
        <v>10</v>
      </c>
      <c r="C63" s="72">
        <v>66535.210000000006</v>
      </c>
      <c r="D63" s="73">
        <v>49200</v>
      </c>
      <c r="E63" s="73">
        <v>33000</v>
      </c>
      <c r="F63" s="72">
        <v>33000</v>
      </c>
      <c r="G63" s="72">
        <v>33000</v>
      </c>
    </row>
    <row r="64" spans="1:7">
      <c r="A64" s="71" t="s">
        <v>108</v>
      </c>
      <c r="B64" s="71" t="s">
        <v>20</v>
      </c>
      <c r="C64" s="72">
        <v>66535.210000000006</v>
      </c>
      <c r="D64" s="73">
        <v>49200</v>
      </c>
      <c r="E64" s="73">
        <v>33000</v>
      </c>
      <c r="F64" s="72">
        <v>33000</v>
      </c>
      <c r="G64" s="72">
        <v>33000</v>
      </c>
    </row>
    <row r="65" spans="1:7">
      <c r="A65" s="71" t="s">
        <v>109</v>
      </c>
      <c r="B65" s="71" t="s">
        <v>70</v>
      </c>
      <c r="C65" s="72">
        <v>0</v>
      </c>
      <c r="D65" s="73">
        <v>0</v>
      </c>
      <c r="E65" s="73">
        <v>0</v>
      </c>
      <c r="F65" s="72">
        <v>0</v>
      </c>
      <c r="G65" s="72">
        <v>0</v>
      </c>
    </row>
    <row r="66" spans="1:7" ht="26.4">
      <c r="A66" s="77" t="s">
        <v>129</v>
      </c>
      <c r="B66" s="77" t="s">
        <v>130</v>
      </c>
      <c r="C66" s="78">
        <v>101200</v>
      </c>
      <c r="D66" s="79">
        <v>0</v>
      </c>
      <c r="E66" s="79">
        <v>0</v>
      </c>
      <c r="F66" s="78">
        <v>0</v>
      </c>
      <c r="G66" s="78">
        <v>0</v>
      </c>
    </row>
    <row r="67" spans="1:7">
      <c r="A67" s="71" t="s">
        <v>104</v>
      </c>
      <c r="B67" s="71" t="s">
        <v>105</v>
      </c>
      <c r="C67" s="72">
        <v>101200</v>
      </c>
      <c r="D67" s="73">
        <v>0</v>
      </c>
      <c r="E67" s="73">
        <v>0</v>
      </c>
      <c r="F67" s="72">
        <v>0</v>
      </c>
      <c r="G67" s="72">
        <v>0</v>
      </c>
    </row>
    <row r="68" spans="1:7">
      <c r="A68" s="71" t="s">
        <v>106</v>
      </c>
      <c r="B68" s="71" t="s">
        <v>10</v>
      </c>
      <c r="C68" s="72">
        <v>101200</v>
      </c>
      <c r="D68" s="73">
        <v>0</v>
      </c>
      <c r="E68" s="73">
        <v>0</v>
      </c>
      <c r="F68" s="72">
        <v>0</v>
      </c>
      <c r="G68" s="72">
        <v>0</v>
      </c>
    </row>
    <row r="69" spans="1:7">
      <c r="A69" s="71" t="s">
        <v>108</v>
      </c>
      <c r="B69" s="71" t="s">
        <v>20</v>
      </c>
      <c r="C69" s="72">
        <v>101200</v>
      </c>
      <c r="D69" s="73">
        <v>0</v>
      </c>
      <c r="E69" s="73">
        <v>0</v>
      </c>
      <c r="F69" s="72">
        <v>0</v>
      </c>
      <c r="G69" s="72">
        <v>0</v>
      </c>
    </row>
    <row r="70" spans="1:7" ht="26.4">
      <c r="A70" s="77" t="s">
        <v>131</v>
      </c>
      <c r="B70" s="77" t="s">
        <v>132</v>
      </c>
      <c r="C70" s="78">
        <v>1464707.59</v>
      </c>
      <c r="D70" s="79">
        <v>406900</v>
      </c>
      <c r="E70" s="79">
        <v>354600</v>
      </c>
      <c r="F70" s="78">
        <v>356800</v>
      </c>
      <c r="G70" s="78">
        <v>358900</v>
      </c>
    </row>
    <row r="71" spans="1:7" s="66" customFormat="1">
      <c r="A71" s="68" t="s">
        <v>104</v>
      </c>
      <c r="B71" s="68" t="s">
        <v>105</v>
      </c>
      <c r="C71" s="69">
        <v>79865.149999999994</v>
      </c>
      <c r="D71" s="70">
        <v>96500</v>
      </c>
      <c r="E71" s="70">
        <v>216000</v>
      </c>
      <c r="F71" s="69">
        <v>218200</v>
      </c>
      <c r="G71" s="69">
        <v>220300</v>
      </c>
    </row>
    <row r="72" spans="1:7">
      <c r="A72" s="71" t="s">
        <v>106</v>
      </c>
      <c r="B72" s="71" t="s">
        <v>10</v>
      </c>
      <c r="C72" s="72">
        <v>0</v>
      </c>
      <c r="D72" s="73">
        <v>0</v>
      </c>
      <c r="E72" s="73">
        <v>0</v>
      </c>
      <c r="F72" s="72">
        <v>2200</v>
      </c>
      <c r="G72" s="72">
        <v>4300</v>
      </c>
    </row>
    <row r="73" spans="1:7">
      <c r="A73" s="71" t="s">
        <v>108</v>
      </c>
      <c r="B73" s="71" t="s">
        <v>20</v>
      </c>
      <c r="C73" s="72">
        <v>0</v>
      </c>
      <c r="D73" s="73">
        <v>0</v>
      </c>
      <c r="E73" s="73">
        <v>0</v>
      </c>
      <c r="F73" s="72">
        <v>2200</v>
      </c>
      <c r="G73" s="72">
        <v>4300</v>
      </c>
    </row>
    <row r="74" spans="1:7">
      <c r="A74" s="71" t="s">
        <v>133</v>
      </c>
      <c r="B74" s="71" t="s">
        <v>12</v>
      </c>
      <c r="C74" s="72">
        <v>79865.149999999994</v>
      </c>
      <c r="D74" s="73">
        <v>96500</v>
      </c>
      <c r="E74" s="73">
        <v>216000</v>
      </c>
      <c r="F74" s="72">
        <v>216000</v>
      </c>
      <c r="G74" s="72">
        <v>216000</v>
      </c>
    </row>
    <row r="75" spans="1:7">
      <c r="A75" s="71" t="s">
        <v>134</v>
      </c>
      <c r="B75" s="71" t="s">
        <v>96</v>
      </c>
      <c r="C75" s="72">
        <v>0</v>
      </c>
      <c r="D75" s="73">
        <v>0</v>
      </c>
      <c r="E75" s="73">
        <v>15000</v>
      </c>
      <c r="F75" s="72">
        <v>15000</v>
      </c>
      <c r="G75" s="72">
        <v>15000</v>
      </c>
    </row>
    <row r="76" spans="1:7">
      <c r="A76" s="71" t="s">
        <v>135</v>
      </c>
      <c r="B76" s="71" t="s">
        <v>29</v>
      </c>
      <c r="C76" s="72">
        <v>79865.149999999994</v>
      </c>
      <c r="D76" s="73">
        <v>96500</v>
      </c>
      <c r="E76" s="73">
        <v>201000</v>
      </c>
      <c r="F76" s="72">
        <v>201000</v>
      </c>
      <c r="G76" s="72">
        <v>201000</v>
      </c>
    </row>
    <row r="77" spans="1:7" s="66" customFormat="1">
      <c r="A77" s="68" t="s">
        <v>110</v>
      </c>
      <c r="B77" s="68" t="s">
        <v>111</v>
      </c>
      <c r="C77" s="69">
        <v>254.84</v>
      </c>
      <c r="D77" s="70">
        <v>9900</v>
      </c>
      <c r="E77" s="70">
        <v>15000</v>
      </c>
      <c r="F77" s="69">
        <v>15000</v>
      </c>
      <c r="G77" s="69">
        <v>15000</v>
      </c>
    </row>
    <row r="78" spans="1:7">
      <c r="A78" s="71" t="s">
        <v>106</v>
      </c>
      <c r="B78" s="71" t="s">
        <v>10</v>
      </c>
      <c r="C78" s="72">
        <v>0</v>
      </c>
      <c r="D78" s="73">
        <v>0</v>
      </c>
      <c r="E78" s="73">
        <v>0</v>
      </c>
      <c r="F78" s="72">
        <v>0</v>
      </c>
      <c r="G78" s="72">
        <v>0</v>
      </c>
    </row>
    <row r="79" spans="1:7">
      <c r="A79" s="71" t="s">
        <v>108</v>
      </c>
      <c r="B79" s="71" t="s">
        <v>20</v>
      </c>
      <c r="C79" s="72">
        <v>0</v>
      </c>
      <c r="D79" s="73">
        <v>0</v>
      </c>
      <c r="E79" s="73">
        <v>0</v>
      </c>
      <c r="F79" s="72">
        <v>0</v>
      </c>
      <c r="G79" s="72">
        <v>0</v>
      </c>
    </row>
    <row r="80" spans="1:7">
      <c r="A80" s="71" t="s">
        <v>133</v>
      </c>
      <c r="B80" s="71" t="s">
        <v>12</v>
      </c>
      <c r="C80" s="72">
        <v>254.84</v>
      </c>
      <c r="D80" s="73">
        <v>9900</v>
      </c>
      <c r="E80" s="73">
        <v>15000</v>
      </c>
      <c r="F80" s="72">
        <v>15000</v>
      </c>
      <c r="G80" s="72">
        <v>15000</v>
      </c>
    </row>
    <row r="81" spans="1:7">
      <c r="A81" s="71" t="s">
        <v>135</v>
      </c>
      <c r="B81" s="71" t="s">
        <v>29</v>
      </c>
      <c r="C81" s="72">
        <v>254.84</v>
      </c>
      <c r="D81" s="73">
        <v>9900</v>
      </c>
      <c r="E81" s="73">
        <v>15000</v>
      </c>
      <c r="F81" s="72">
        <v>15000</v>
      </c>
      <c r="G81" s="72">
        <v>15000</v>
      </c>
    </row>
    <row r="82" spans="1:7" s="66" customFormat="1">
      <c r="A82" s="68" t="s">
        <v>112</v>
      </c>
      <c r="B82" s="68" t="s">
        <v>113</v>
      </c>
      <c r="C82" s="69">
        <v>0</v>
      </c>
      <c r="D82" s="70">
        <v>4500</v>
      </c>
      <c r="E82" s="70">
        <v>4500</v>
      </c>
      <c r="F82" s="69">
        <v>4500</v>
      </c>
      <c r="G82" s="69">
        <v>4500</v>
      </c>
    </row>
    <row r="83" spans="1:7">
      <c r="A83" s="71" t="s">
        <v>133</v>
      </c>
      <c r="B83" s="71" t="s">
        <v>12</v>
      </c>
      <c r="C83" s="72">
        <v>0</v>
      </c>
      <c r="D83" s="73">
        <v>4500</v>
      </c>
      <c r="E83" s="73">
        <v>4500</v>
      </c>
      <c r="F83" s="72">
        <v>4500</v>
      </c>
      <c r="G83" s="72">
        <v>4500</v>
      </c>
    </row>
    <row r="84" spans="1:7">
      <c r="A84" s="71" t="s">
        <v>135</v>
      </c>
      <c r="B84" s="71" t="s">
        <v>29</v>
      </c>
      <c r="C84" s="72">
        <v>0</v>
      </c>
      <c r="D84" s="73">
        <v>4500</v>
      </c>
      <c r="E84" s="73">
        <v>4500</v>
      </c>
      <c r="F84" s="72">
        <v>4500</v>
      </c>
      <c r="G84" s="72">
        <v>4500</v>
      </c>
    </row>
    <row r="85" spans="1:7" s="66" customFormat="1">
      <c r="A85" s="68" t="s">
        <v>118</v>
      </c>
      <c r="B85" s="68" t="s">
        <v>119</v>
      </c>
      <c r="C85" s="69">
        <v>0</v>
      </c>
      <c r="D85" s="70">
        <v>0</v>
      </c>
      <c r="E85" s="70">
        <v>0</v>
      </c>
      <c r="F85" s="69">
        <v>0</v>
      </c>
      <c r="G85" s="69">
        <v>0</v>
      </c>
    </row>
    <row r="86" spans="1:7">
      <c r="A86" s="71" t="s">
        <v>133</v>
      </c>
      <c r="B86" s="71" t="s">
        <v>12</v>
      </c>
      <c r="C86" s="72">
        <v>0</v>
      </c>
      <c r="D86" s="73">
        <v>0</v>
      </c>
      <c r="E86" s="73">
        <v>0</v>
      </c>
      <c r="F86" s="72">
        <v>0</v>
      </c>
      <c r="G86" s="72">
        <v>0</v>
      </c>
    </row>
    <row r="87" spans="1:7">
      <c r="A87" s="71" t="s">
        <v>135</v>
      </c>
      <c r="B87" s="71" t="s">
        <v>29</v>
      </c>
      <c r="C87" s="72">
        <v>0</v>
      </c>
      <c r="D87" s="73">
        <v>0</v>
      </c>
      <c r="E87" s="73">
        <v>0</v>
      </c>
      <c r="F87" s="72">
        <v>0</v>
      </c>
      <c r="G87" s="72">
        <v>0</v>
      </c>
    </row>
    <row r="88" spans="1:7" s="66" customFormat="1">
      <c r="A88" s="68" t="s">
        <v>121</v>
      </c>
      <c r="B88" s="68" t="s">
        <v>122</v>
      </c>
      <c r="C88" s="69">
        <v>0</v>
      </c>
      <c r="D88" s="70">
        <v>195900</v>
      </c>
      <c r="E88" s="70">
        <v>19000</v>
      </c>
      <c r="F88" s="69">
        <v>19000</v>
      </c>
      <c r="G88" s="69">
        <v>19000</v>
      </c>
    </row>
    <row r="89" spans="1:7">
      <c r="A89" s="71" t="s">
        <v>106</v>
      </c>
      <c r="B89" s="71" t="s">
        <v>10</v>
      </c>
      <c r="C89" s="72">
        <v>0</v>
      </c>
      <c r="D89" s="73">
        <v>140000</v>
      </c>
      <c r="E89" s="73">
        <v>0</v>
      </c>
      <c r="F89" s="72">
        <v>0</v>
      </c>
      <c r="G89" s="72">
        <v>0</v>
      </c>
    </row>
    <row r="90" spans="1:7">
      <c r="A90" s="71" t="s">
        <v>108</v>
      </c>
      <c r="B90" s="71" t="s">
        <v>20</v>
      </c>
      <c r="C90" s="72">
        <v>0</v>
      </c>
      <c r="D90" s="73">
        <v>140000</v>
      </c>
      <c r="E90" s="73">
        <v>0</v>
      </c>
      <c r="F90" s="72">
        <v>0</v>
      </c>
      <c r="G90" s="72">
        <v>0</v>
      </c>
    </row>
    <row r="91" spans="1:7">
      <c r="A91" s="71" t="s">
        <v>133</v>
      </c>
      <c r="B91" s="71" t="s">
        <v>12</v>
      </c>
      <c r="C91" s="72">
        <v>0</v>
      </c>
      <c r="D91" s="73">
        <v>55900</v>
      </c>
      <c r="E91" s="73">
        <v>19000</v>
      </c>
      <c r="F91" s="72">
        <v>19000</v>
      </c>
      <c r="G91" s="72">
        <v>19000</v>
      </c>
    </row>
    <row r="92" spans="1:7">
      <c r="A92" s="71" t="s">
        <v>135</v>
      </c>
      <c r="B92" s="71" t="s">
        <v>29</v>
      </c>
      <c r="C92" s="72">
        <v>0</v>
      </c>
      <c r="D92" s="73">
        <v>55900</v>
      </c>
      <c r="E92" s="73">
        <v>19000</v>
      </c>
      <c r="F92" s="72">
        <v>19000</v>
      </c>
      <c r="G92" s="72">
        <v>19000</v>
      </c>
    </row>
    <row r="93" spans="1:7" s="66" customFormat="1">
      <c r="A93" s="68" t="s">
        <v>127</v>
      </c>
      <c r="B93" s="68" t="s">
        <v>128</v>
      </c>
      <c r="C93" s="69">
        <v>1384587.6</v>
      </c>
      <c r="D93" s="70">
        <v>100100</v>
      </c>
      <c r="E93" s="70">
        <v>100100</v>
      </c>
      <c r="F93" s="69">
        <v>100100</v>
      </c>
      <c r="G93" s="69">
        <v>100100</v>
      </c>
    </row>
    <row r="94" spans="1:7">
      <c r="A94" s="71" t="s">
        <v>133</v>
      </c>
      <c r="B94" s="71" t="s">
        <v>12</v>
      </c>
      <c r="C94" s="72">
        <v>1384587.6</v>
      </c>
      <c r="D94" s="73">
        <v>100100</v>
      </c>
      <c r="E94" s="73">
        <v>100100</v>
      </c>
      <c r="F94" s="72">
        <v>100100</v>
      </c>
      <c r="G94" s="72">
        <v>100100</v>
      </c>
    </row>
    <row r="95" spans="1:7">
      <c r="A95" s="71" t="s">
        <v>135</v>
      </c>
      <c r="B95" s="71" t="s">
        <v>29</v>
      </c>
      <c r="C95" s="72">
        <v>1384587.6</v>
      </c>
      <c r="D95" s="73">
        <v>100100</v>
      </c>
      <c r="E95" s="73">
        <v>100100</v>
      </c>
      <c r="F95" s="72">
        <v>100100</v>
      </c>
      <c r="G95" s="72">
        <v>100100</v>
      </c>
    </row>
  </sheetData>
  <mergeCells count="2">
    <mergeCell ref="A1:G1"/>
    <mergeCell ref="A2:G2"/>
  </mergeCells>
  <pageMargins left="0" right="0" top="0.37" bottom="0.43307086614173229" header="0.11811023622047245" footer="0.11811023622047245"/>
  <pageSetup paperSize="9" scale="91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A67" sqref="A67:C67"/>
    </sheetView>
  </sheetViews>
  <sheetFormatPr defaultRowHeight="14.4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>
      <c r="A1" s="94" t="s">
        <v>31</v>
      </c>
      <c r="B1" s="94"/>
      <c r="C1" s="94"/>
      <c r="D1" s="94"/>
      <c r="E1" s="94"/>
      <c r="F1" s="94"/>
      <c r="G1" s="94"/>
      <c r="H1" s="94"/>
    </row>
    <row r="2" spans="1:8" ht="18" customHeight="1">
      <c r="A2" s="2"/>
      <c r="B2" s="2"/>
      <c r="C2" s="2"/>
      <c r="D2" s="2"/>
      <c r="E2" s="2"/>
      <c r="F2" s="2"/>
      <c r="G2" s="2"/>
      <c r="H2" s="2"/>
    </row>
    <row r="3" spans="1:8" ht="15.75" customHeight="1">
      <c r="A3" s="94" t="s">
        <v>18</v>
      </c>
      <c r="B3" s="94"/>
      <c r="C3" s="94"/>
      <c r="D3" s="94"/>
      <c r="E3" s="94"/>
      <c r="F3" s="94"/>
      <c r="G3" s="94"/>
      <c r="H3" s="94"/>
    </row>
    <row r="4" spans="1:8" ht="17.399999999999999">
      <c r="A4" s="2"/>
      <c r="B4" s="2"/>
      <c r="C4" s="2"/>
      <c r="D4" s="2"/>
      <c r="E4" s="2"/>
      <c r="F4" s="2"/>
      <c r="G4" s="3"/>
      <c r="H4" s="3"/>
    </row>
    <row r="5" spans="1:8" ht="18" customHeight="1">
      <c r="A5" s="94" t="s">
        <v>55</v>
      </c>
      <c r="B5" s="94"/>
      <c r="C5" s="94"/>
      <c r="D5" s="94"/>
      <c r="E5" s="94"/>
      <c r="F5" s="94"/>
      <c r="G5" s="94"/>
      <c r="H5" s="94"/>
    </row>
    <row r="6" spans="1:8" ht="17.399999999999999">
      <c r="A6" s="2"/>
      <c r="B6" s="2"/>
      <c r="C6" s="2"/>
      <c r="D6" s="2"/>
      <c r="E6" s="2"/>
      <c r="F6" s="2"/>
      <c r="G6" s="3"/>
      <c r="H6" s="3"/>
    </row>
    <row r="7" spans="1:8" ht="26.4">
      <c r="A7" s="16" t="s">
        <v>5</v>
      </c>
      <c r="B7" s="15" t="s">
        <v>6</v>
      </c>
      <c r="C7" s="15" t="s">
        <v>30</v>
      </c>
      <c r="D7" s="15" t="s">
        <v>34</v>
      </c>
      <c r="E7" s="16" t="s">
        <v>35</v>
      </c>
      <c r="F7" s="16" t="s">
        <v>32</v>
      </c>
      <c r="G7" s="16" t="s">
        <v>25</v>
      </c>
      <c r="H7" s="16" t="s">
        <v>33</v>
      </c>
    </row>
    <row r="8" spans="1:8">
      <c r="A8" s="24"/>
      <c r="B8" s="25"/>
      <c r="C8" s="23" t="s">
        <v>57</v>
      </c>
      <c r="D8" s="25"/>
      <c r="E8" s="24"/>
      <c r="F8" s="24"/>
      <c r="G8" s="24"/>
      <c r="H8" s="24"/>
    </row>
    <row r="9" spans="1:8" ht="26.4">
      <c r="A9" s="9">
        <v>8</v>
      </c>
      <c r="B9" s="9"/>
      <c r="C9" s="9" t="s">
        <v>15</v>
      </c>
      <c r="D9" s="6"/>
      <c r="E9" s="7"/>
      <c r="F9" s="7"/>
      <c r="G9" s="7"/>
      <c r="H9" s="7"/>
    </row>
    <row r="10" spans="1:8">
      <c r="A10" s="9"/>
      <c r="B10" s="13">
        <v>84</v>
      </c>
      <c r="C10" s="13" t="s">
        <v>21</v>
      </c>
      <c r="D10" s="6"/>
      <c r="E10" s="7"/>
      <c r="F10" s="7"/>
      <c r="G10" s="7"/>
      <c r="H10" s="7"/>
    </row>
    <row r="11" spans="1:8">
      <c r="A11" s="9"/>
      <c r="B11" s="13"/>
      <c r="C11" s="27"/>
      <c r="D11" s="6"/>
      <c r="E11" s="7"/>
      <c r="F11" s="7"/>
      <c r="G11" s="7"/>
      <c r="H11" s="7"/>
    </row>
    <row r="12" spans="1:8">
      <c r="A12" s="9"/>
      <c r="B12" s="13"/>
      <c r="C12" s="23" t="s">
        <v>60</v>
      </c>
      <c r="D12" s="6"/>
      <c r="E12" s="7"/>
      <c r="F12" s="7"/>
      <c r="G12" s="7"/>
      <c r="H12" s="7"/>
    </row>
    <row r="13" spans="1:8" ht="26.4">
      <c r="A13" s="12">
        <v>5</v>
      </c>
      <c r="B13" s="12"/>
      <c r="C13" s="19" t="s">
        <v>16</v>
      </c>
      <c r="D13" s="6"/>
      <c r="E13" s="7"/>
      <c r="F13" s="7"/>
      <c r="G13" s="7"/>
      <c r="H13" s="7"/>
    </row>
    <row r="14" spans="1:8" ht="26.4">
      <c r="A14" s="13"/>
      <c r="B14" s="13">
        <v>54</v>
      </c>
      <c r="C14" s="20" t="s">
        <v>22</v>
      </c>
      <c r="D14" s="6"/>
      <c r="E14" s="7"/>
      <c r="F14" s="7"/>
      <c r="G14" s="7"/>
      <c r="H14" s="8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A67" sqref="A67:C67"/>
    </sheetView>
  </sheetViews>
  <sheetFormatPr defaultRowHeight="14.4"/>
  <cols>
    <col min="1" max="6" width="25.33203125" customWidth="1"/>
  </cols>
  <sheetData>
    <row r="1" spans="1:6" ht="42" customHeight="1">
      <c r="A1" s="94" t="s">
        <v>31</v>
      </c>
      <c r="B1" s="94"/>
      <c r="C1" s="94"/>
      <c r="D1" s="94"/>
      <c r="E1" s="94"/>
      <c r="F1" s="94"/>
    </row>
    <row r="2" spans="1:6" ht="18" customHeight="1">
      <c r="A2" s="2"/>
      <c r="B2" s="2"/>
      <c r="C2" s="2"/>
      <c r="D2" s="2"/>
      <c r="E2" s="2"/>
      <c r="F2" s="2"/>
    </row>
    <row r="3" spans="1:6" ht="15.75" customHeight="1">
      <c r="A3" s="94" t="s">
        <v>18</v>
      </c>
      <c r="B3" s="94"/>
      <c r="C3" s="94"/>
      <c r="D3" s="94"/>
      <c r="E3" s="94"/>
      <c r="F3" s="94"/>
    </row>
    <row r="4" spans="1:6" ht="17.399999999999999">
      <c r="A4" s="2"/>
      <c r="B4" s="2"/>
      <c r="C4" s="2"/>
      <c r="D4" s="2"/>
      <c r="E4" s="3"/>
      <c r="F4" s="3"/>
    </row>
    <row r="5" spans="1:6" ht="18" customHeight="1">
      <c r="A5" s="94" t="s">
        <v>56</v>
      </c>
      <c r="B5" s="94"/>
      <c r="C5" s="94"/>
      <c r="D5" s="94"/>
      <c r="E5" s="94"/>
      <c r="F5" s="94"/>
    </row>
    <row r="6" spans="1:6" ht="17.399999999999999">
      <c r="A6" s="2"/>
      <c r="B6" s="2"/>
      <c r="C6" s="2"/>
      <c r="D6" s="2"/>
      <c r="E6" s="3"/>
      <c r="F6" s="3"/>
    </row>
    <row r="7" spans="1:6" ht="26.4">
      <c r="A7" s="15" t="s">
        <v>48</v>
      </c>
      <c r="B7" s="15" t="s">
        <v>34</v>
      </c>
      <c r="C7" s="16" t="s">
        <v>35</v>
      </c>
      <c r="D7" s="16" t="s">
        <v>32</v>
      </c>
      <c r="E7" s="16" t="s">
        <v>25</v>
      </c>
      <c r="F7" s="16" t="s">
        <v>33</v>
      </c>
    </row>
    <row r="8" spans="1:6">
      <c r="A8" s="9" t="s">
        <v>57</v>
      </c>
      <c r="B8" s="6"/>
      <c r="C8" s="7"/>
      <c r="D8" s="7"/>
      <c r="E8" s="7"/>
      <c r="F8" s="7"/>
    </row>
    <row r="9" spans="1:6" ht="26.4">
      <c r="A9" s="9" t="s">
        <v>58</v>
      </c>
      <c r="B9" s="6"/>
      <c r="C9" s="7"/>
      <c r="D9" s="7"/>
      <c r="E9" s="7"/>
      <c r="F9" s="7"/>
    </row>
    <row r="10" spans="1:6" ht="26.4">
      <c r="A10" s="14" t="s">
        <v>59</v>
      </c>
      <c r="B10" s="6"/>
      <c r="C10" s="7"/>
      <c r="D10" s="7"/>
      <c r="E10" s="7"/>
      <c r="F10" s="7"/>
    </row>
    <row r="11" spans="1:6">
      <c r="A11" s="14"/>
      <c r="B11" s="6"/>
      <c r="C11" s="7"/>
      <c r="D11" s="7"/>
      <c r="E11" s="7"/>
      <c r="F11" s="7"/>
    </row>
    <row r="12" spans="1:6">
      <c r="A12" s="9" t="s">
        <v>60</v>
      </c>
      <c r="B12" s="6"/>
      <c r="C12" s="7"/>
      <c r="D12" s="7"/>
      <c r="E12" s="7"/>
      <c r="F12" s="7"/>
    </row>
    <row r="13" spans="1:6">
      <c r="A13" s="19" t="s">
        <v>51</v>
      </c>
      <c r="B13" s="6"/>
      <c r="C13" s="7"/>
      <c r="D13" s="7"/>
      <c r="E13" s="7"/>
      <c r="F13" s="7"/>
    </row>
    <row r="14" spans="1:6">
      <c r="A14" s="11" t="s">
        <v>52</v>
      </c>
      <c r="B14" s="6"/>
      <c r="C14" s="7"/>
      <c r="D14" s="7"/>
      <c r="E14" s="7"/>
      <c r="F14" s="8"/>
    </row>
    <row r="15" spans="1:6">
      <c r="A15" s="19" t="s">
        <v>53</v>
      </c>
      <c r="B15" s="6"/>
      <c r="C15" s="7"/>
      <c r="D15" s="7"/>
      <c r="E15" s="7"/>
      <c r="F15" s="8"/>
    </row>
    <row r="16" spans="1:6">
      <c r="A16" s="11" t="s">
        <v>54</v>
      </c>
      <c r="B16" s="6"/>
      <c r="C16" s="7"/>
      <c r="D16" s="7"/>
      <c r="E16" s="7"/>
      <c r="F16" s="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Posebni dio</vt:lpstr>
      <vt:lpstr>Račun financiranja</vt:lpstr>
      <vt:lpstr>Račun financiranja po izvorima</vt:lpstr>
      <vt:lpstr>'Posebni dio'!Print_Titles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jmpercaic</cp:lastModifiedBy>
  <cp:lastPrinted>2024-12-16T09:59:54Z</cp:lastPrinted>
  <dcterms:created xsi:type="dcterms:W3CDTF">2022-08-12T12:51:27Z</dcterms:created>
  <dcterms:modified xsi:type="dcterms:W3CDTF">2024-12-16T17:42:30Z</dcterms:modified>
</cp:coreProperties>
</file>